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C:\Users\stipe\Desktop\ZA STRANICU 1\"/>
    </mc:Choice>
  </mc:AlternateContent>
  <bookViews>
    <workbookView xWindow="0" yWindow="0" windowWidth="28800" windowHeight="12210"/>
  </bookViews>
  <sheets>
    <sheet name="SAŽETAK" sheetId="1" r:id="rId1"/>
    <sheet name=" Račun prihoda i rashoda" sheetId="3" r:id="rId2"/>
    <sheet name="Rashodi prema izvorima financir" sheetId="5" r:id="rId3"/>
    <sheet name="Rashodi prema funkcijskoj k " sheetId="8" r:id="rId4"/>
    <sheet name="List3" sheetId="13" state="hidden" r:id="rId5"/>
    <sheet name="List4" sheetId="14" state="hidden" r:id="rId6"/>
    <sheet name="Račun financiranja" sheetId="6" r:id="rId7"/>
    <sheet name="Račun fin prema izvorima f" sheetId="10" r:id="rId8"/>
    <sheet name="POSEBNI DIO" sheetId="7" r:id="rId9"/>
    <sheet name="List2" sheetId="12" state="hidden" r:id="rId10"/>
    <sheet name="List1" sheetId="11" state="hidden" r:id="rId11"/>
  </sheets>
  <definedNames>
    <definedName name="_xlnm.Print_Area" localSheetId="1">' Račun prihoda i rashoda'!$B$1:$I$85</definedName>
    <definedName name="_xlnm.Print_Area" localSheetId="0">SAŽETAK!$B$1:$K$27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0" l="1"/>
  <c r="F23" i="10"/>
  <c r="F25" i="10"/>
  <c r="F24" i="10"/>
  <c r="C21" i="10"/>
  <c r="C35" i="10"/>
  <c r="C23" i="10"/>
  <c r="C25" i="10"/>
  <c r="F98" i="7" l="1"/>
  <c r="G98" i="7"/>
  <c r="H98" i="7"/>
  <c r="H8" i="7" l="1"/>
  <c r="H340" i="7"/>
  <c r="H424" i="7" l="1"/>
  <c r="H423" i="7"/>
  <c r="H422" i="7"/>
  <c r="H421" i="7"/>
  <c r="H403" i="7"/>
  <c r="H402" i="7"/>
  <c r="H401" i="7"/>
  <c r="H400" i="7"/>
  <c r="H344" i="7"/>
  <c r="H284" i="7"/>
  <c r="H105" i="7"/>
  <c r="H104" i="7"/>
  <c r="H103" i="7"/>
  <c r="H106" i="7"/>
  <c r="H10" i="7"/>
  <c r="H76" i="7"/>
  <c r="H75" i="7"/>
  <c r="H74" i="7"/>
  <c r="H73" i="7"/>
  <c r="G8" i="7"/>
  <c r="C21" i="5"/>
  <c r="D21" i="5"/>
  <c r="E21" i="5"/>
  <c r="C45" i="5"/>
  <c r="E45" i="5"/>
  <c r="F18" i="5"/>
  <c r="F21" i="5"/>
  <c r="F45" i="5"/>
  <c r="F47" i="5"/>
  <c r="F27" i="5" l="1"/>
  <c r="F53" i="5" l="1"/>
  <c r="F48" i="5"/>
  <c r="E18" i="5" l="1"/>
  <c r="D18" i="5"/>
  <c r="J10" i="3" l="1"/>
  <c r="J15" i="1"/>
  <c r="F6" i="5" l="1"/>
  <c r="C18" i="5" l="1"/>
  <c r="C6" i="5"/>
  <c r="J32" i="3" l="1"/>
  <c r="J43" i="3"/>
  <c r="J48" i="3"/>
  <c r="J75" i="3"/>
  <c r="J63" i="3"/>
  <c r="J39" i="3"/>
  <c r="J35" i="3"/>
  <c r="G32" i="3"/>
  <c r="G10" i="3"/>
  <c r="F340" i="7" l="1"/>
  <c r="G10" i="7"/>
  <c r="F10" i="7"/>
  <c r="E21" i="10" l="1"/>
  <c r="D21" i="10"/>
  <c r="E35" i="10"/>
  <c r="D35" i="10"/>
  <c r="E23" i="10"/>
  <c r="D23" i="10"/>
  <c r="E25" i="10"/>
  <c r="D25" i="10"/>
  <c r="E24" i="10"/>
  <c r="D24" i="10"/>
  <c r="E6" i="10"/>
  <c r="D6" i="10"/>
  <c r="E52" i="5"/>
  <c r="D52" i="5"/>
  <c r="E47" i="5"/>
  <c r="D47" i="5"/>
  <c r="E27" i="5"/>
  <c r="D27" i="5"/>
  <c r="E23" i="5"/>
  <c r="D23" i="5"/>
  <c r="D6" i="5"/>
  <c r="H75" i="3"/>
  <c r="I48" i="3"/>
  <c r="H48" i="3"/>
  <c r="I39" i="3"/>
  <c r="H39" i="3"/>
  <c r="I35" i="3"/>
  <c r="H35" i="3"/>
  <c r="H10" i="3"/>
  <c r="H12" i="1" l="1"/>
  <c r="I12" i="1"/>
  <c r="I15" i="1"/>
  <c r="H15" i="1"/>
  <c r="I63" i="3" l="1"/>
  <c r="I55" i="3"/>
  <c r="I43" i="3"/>
  <c r="G340" i="7" l="1"/>
  <c r="H63" i="3" l="1"/>
  <c r="H55" i="3"/>
  <c r="H43" i="3"/>
  <c r="D120" i="6"/>
</calcChain>
</file>

<file path=xl/sharedStrings.xml><?xml version="1.0" encoding="utf-8"?>
<sst xmlns="http://schemas.openxmlformats.org/spreadsheetml/2006/main" count="1049" uniqueCount="311">
  <si>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</si>
  <si>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</si>
  <si>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</si>
  <si>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</si>
  <si>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</si>
  <si>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</si>
  <si>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</si>
  <si>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</si>
  <si>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</si>
  <si>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</si>
  <si>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</si>
  <si>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</si>
  <si>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</si>
  <si>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</si>
  <si>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</si>
  <si>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PRIJENOS SREDSTAVA IZ PRETHODNE GODINE</t>
  </si>
  <si>
    <t>1 Opći prihodi i primici</t>
  </si>
  <si>
    <t>….</t>
  </si>
  <si>
    <t>3 Vlastiti prihodi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</si>
  <si>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</si>
  <si>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</si>
  <si>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</si>
  <si>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</si>
  <si>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</si>
  <si>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</si>
  <si>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</si>
  <si>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Plaće (Bruto)</t>
  </si>
  <si>
    <t>Plaće za redovan rad</t>
  </si>
  <si>
    <t>Naknade troškova zaposlenima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</si>
  <si>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</si>
  <si>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</si>
  <si>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</si>
  <si>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</si>
  <si>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</si>
  <si>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</si>
  <si>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</si>
  <si>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</si>
  <si>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</si>
  <si>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</si>
  <si>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</si>
  <si>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5=4/3*100</t>
  </si>
  <si>
    <t>UKUPNO PRIMICI</t>
  </si>
  <si>
    <t xml:space="preserve">UKUPNO IZDACI </t>
  </si>
  <si>
    <t xml:space="preserve">UKUPNO PRIHODI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</si>
  <si>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</si>
  <si>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</si>
  <si>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</si>
  <si>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</si>
  <si>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</si>
  <si>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</si>
  <si>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</si>
  <si>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</si>
  <si>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</si>
  <si>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</si>
  <si>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</si>
  <si>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</si>
  <si>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</si>
  <si>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03 Javni red i sigurnost</t>
  </si>
  <si>
    <t>032 Usluge protupožarne zaštite</t>
  </si>
  <si>
    <t>4 Posebni</t>
  </si>
  <si>
    <t>8 Imovina</t>
  </si>
  <si>
    <t>Prihodi od imovine</t>
  </si>
  <si>
    <t>Prihodi od upravnih pristojbi i po posebnim propisima</t>
  </si>
  <si>
    <t>Prihodi po posebnim propisima</t>
  </si>
  <si>
    <t>Ostali nespomenuti prihodi</t>
  </si>
  <si>
    <t>Prihodi od financijske imovine</t>
  </si>
  <si>
    <t>Kamate na oročena sredstva i depozite po viđenju</t>
  </si>
  <si>
    <t>Prihodi od pruženih usluga</t>
  </si>
  <si>
    <t xml:space="preserve">Prihodi iz nadležnog proračuna </t>
  </si>
  <si>
    <t>Prihodi iz nadležnog proračuna za financiranje redovne djelatnosti proračunskih korisnika</t>
  </si>
  <si>
    <t>Prihodi iz nadležnog proračuna za financiranje rashoda poslovanja</t>
  </si>
  <si>
    <t>Ostali rashodi za zaposlene</t>
  </si>
  <si>
    <t>Doprinosi na plaće</t>
  </si>
  <si>
    <t>Doprinosi za mirovinsko osiguranje</t>
  </si>
  <si>
    <t>Doprinosi za obavezno zdravstveno osiguranje</t>
  </si>
  <si>
    <t>Naknade za prijevoz za rad na terenu i odvojeni život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</si>
  <si>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</si>
  <si>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</si>
  <si>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</si>
  <si>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</si>
  <si>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</si>
  <si>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</si>
  <si>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</si>
  <si>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</si>
  <si>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</si>
  <si>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</si>
  <si>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</si>
  <si>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</si>
  <si>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Zdravstvene i veterinarske usluge</t>
  </si>
  <si>
    <t>Računalne usluge</t>
  </si>
  <si>
    <t>Ostali nespomenuti rashodi poslovanja</t>
  </si>
  <si>
    <t>Premije osiguranja</t>
  </si>
  <si>
    <t>Bankarske usluge u usluge platnog prometa</t>
  </si>
  <si>
    <t>Ostali financijski rashodi</t>
  </si>
  <si>
    <t>Financijski rashodi</t>
  </si>
  <si>
    <t>Postrojenja i oprema</t>
  </si>
  <si>
    <t>Uredska oprema i namještaj</t>
  </si>
  <si>
    <t>Rashodi za nabavu proizuvedene dugotrajne imovine</t>
  </si>
  <si>
    <t>Uređaji,strojevi i oprema ostale namjene</t>
  </si>
  <si>
    <t>Službena putovanja</t>
  </si>
  <si>
    <t>Stručno usavršavanje zaposlenika</t>
  </si>
  <si>
    <t>Ostale usluge</t>
  </si>
  <si>
    <t>Reprezentacija</t>
  </si>
  <si>
    <t>Članarine i norme</t>
  </si>
  <si>
    <t>Ostali nespomenuti financijski rashodi</t>
  </si>
  <si>
    <t>Komunikacijska oprema</t>
  </si>
  <si>
    <t>Oprema za održavanje i zaštitu</t>
  </si>
  <si>
    <t>Instrumenti,uređaji i strojevi</t>
  </si>
  <si>
    <t>Prijevozna sredstva u cestovnom prometu</t>
  </si>
  <si>
    <t>Rashodi za dodatna ulaganja na nefinancijskoj imovini</t>
  </si>
  <si>
    <t>Dodatna ulaganja na prijevoznim sredstvima</t>
  </si>
  <si>
    <t xml:space="preserve">Prijevozna sredstva   </t>
  </si>
  <si>
    <t>67 Prihodi za financiranje rashoda posl</t>
  </si>
  <si>
    <t>66 Vlastiti prihodi</t>
  </si>
  <si>
    <t>64 Prihodi od imovine</t>
  </si>
  <si>
    <t>65 Prihodi po posebnim propisima</t>
  </si>
  <si>
    <t>Dec sredstva - minimalni standard</t>
  </si>
  <si>
    <t>Iznad minimalnog standarda</t>
  </si>
  <si>
    <t>3  Vlastiti prihodi</t>
  </si>
  <si>
    <t>8  Imovina</t>
  </si>
  <si>
    <t>67 Prihodi za financiranje rashoda poslovanja</t>
  </si>
  <si>
    <t>31 Rashodi za zaposlene</t>
  </si>
  <si>
    <t>32 Materijalni rashodi</t>
  </si>
  <si>
    <t>34 Financijski rashodi</t>
  </si>
  <si>
    <t>42 Nematerijalna imovina</t>
  </si>
  <si>
    <t>3 Rashodi poslovanja</t>
  </si>
  <si>
    <t>4 Rashodi za nabavu nefinancijske imovine</t>
  </si>
  <si>
    <t>42 Rashodi za nabavu proizvedene dugotrajne imovine</t>
  </si>
  <si>
    <t>45 Rashodi za dodatna ulaganja na nefinancijskoj imovini</t>
  </si>
  <si>
    <t>JAVNA VATROGASNA POSTROJBA GRADA IMOTSKOG</t>
  </si>
  <si>
    <t>OPĆI PRIHODI I PRIMICI</t>
  </si>
  <si>
    <t>PROGRAM A01</t>
  </si>
  <si>
    <t>DECENTRALIZIRANA SREDSTVA</t>
  </si>
  <si>
    <t>A01</t>
  </si>
  <si>
    <t>Aktivnost A100001</t>
  </si>
  <si>
    <t>Plaće</t>
  </si>
  <si>
    <t>Aktivnost A100002</t>
  </si>
  <si>
    <t>Doprinosi za obvezno zdravstveno osiguranje</t>
  </si>
  <si>
    <t>Naknade za prijevoz,za rad na terenu i odvojeni život</t>
  </si>
  <si>
    <t>Aktivnost A100004</t>
  </si>
  <si>
    <t>Aktivnost A100005</t>
  </si>
  <si>
    <t>Aktivnost A100006</t>
  </si>
  <si>
    <t>Aktivnost A100007</t>
  </si>
  <si>
    <t>Aktivnost A100010</t>
  </si>
  <si>
    <t>Službena,radna i zaštitna odjeća i obuća</t>
  </si>
  <si>
    <t>Aktivnost A100011</t>
  </si>
  <si>
    <t>PROGRAM A02</t>
  </si>
  <si>
    <t>PROGRAM 1000</t>
  </si>
  <si>
    <t>FINANCIRANJE VATROGASTVA DECENTRALIZIRANA SREDSTVA</t>
  </si>
  <si>
    <t>DECENTRALIZIRANA SREDSTVA - MINIMALNI STANDARD</t>
  </si>
  <si>
    <t>FINANCIRANJE VATROGASTVA - IZNAD MINIMALNOG STANDARDA</t>
  </si>
  <si>
    <t>PROGRAM 1001</t>
  </si>
  <si>
    <t>IZNAD MINIMALNOG STANDARDA</t>
  </si>
  <si>
    <t>A02</t>
  </si>
  <si>
    <t>Aktivnost A200001</t>
  </si>
  <si>
    <t>Plaće za prekovremeni rad</t>
  </si>
  <si>
    <t>Aktivnost A200002</t>
  </si>
  <si>
    <t>Aktivnost A200003</t>
  </si>
  <si>
    <t>Aktivnost A200005</t>
  </si>
  <si>
    <t>Aktivnost A200006</t>
  </si>
  <si>
    <t>Aktivnost A200007</t>
  </si>
  <si>
    <t>Usluge telefona,pošte i prijevoza</t>
  </si>
  <si>
    <t>Ostale računalne usluge</t>
  </si>
  <si>
    <t>Aktivnost A200009</t>
  </si>
  <si>
    <t>Bankarske usluge i usluge platnog prometa</t>
  </si>
  <si>
    <t>VLASTITI PRIHODI</t>
  </si>
  <si>
    <t>PROGRAM A03</t>
  </si>
  <si>
    <t>PROGRAM 1003</t>
  </si>
  <si>
    <t>A03</t>
  </si>
  <si>
    <t>Aktivnost A300001</t>
  </si>
  <si>
    <t>IMOVINA</t>
  </si>
  <si>
    <t>PROGRAM A04</t>
  </si>
  <si>
    <t>PROGRAM 1004</t>
  </si>
  <si>
    <t>A04</t>
  </si>
  <si>
    <t>Aktivnost A400001</t>
  </si>
  <si>
    <t>POSEBNI</t>
  </si>
  <si>
    <t>PROGRAM A06</t>
  </si>
  <si>
    <t>PRIHODI PO POSEBNIM PROPISIMA</t>
  </si>
  <si>
    <t>PROGRAM 1006</t>
  </si>
  <si>
    <t>Pomoći iz inozemstva i od subjekata unutar općeg proračuna</t>
  </si>
  <si>
    <t>Pomoći proračunskim korisnicima iz proračuna koji im nije nadležan</t>
  </si>
  <si>
    <t>Tekuće pomoći proračunskim korisnicima iz proračuna koji im nije nadležan</t>
  </si>
  <si>
    <t>Zatezne kamate</t>
  </si>
  <si>
    <t>5 Pomoći</t>
  </si>
  <si>
    <t xml:space="preserve">63 Pomoći </t>
  </si>
  <si>
    <t>63 Tekuće pomoći od subjetata unutar proračuna</t>
  </si>
  <si>
    <t>42 Nefinancijska imovina</t>
  </si>
  <si>
    <t>Kapitalne pomoći proračunskim korisnicima koji im nije nadležan</t>
  </si>
  <si>
    <t>Pomoći</t>
  </si>
  <si>
    <t>45 Rashodi za dodatna ulaganja</t>
  </si>
  <si>
    <t>Usluge tekućeg i investicijsko održavanja vozila</t>
  </si>
  <si>
    <t>Usluge tekućeg i investicijskog održavanja postrojenja i opreme</t>
  </si>
  <si>
    <t>Namirnice</t>
  </si>
  <si>
    <t>Gorivo</t>
  </si>
  <si>
    <t>Usluge telefona pošte i prijevoza</t>
  </si>
  <si>
    <t>Ostale usluge promidžbe i informiranja</t>
  </si>
  <si>
    <t>Opskrba vodom</t>
  </si>
  <si>
    <t>Zdravstvene usluge</t>
  </si>
  <si>
    <t>POMOĆI</t>
  </si>
  <si>
    <t>TEKUĆI PLAN 2025.*</t>
  </si>
  <si>
    <t>IZVORNI PLAN ILI REBALANS 2025.*</t>
  </si>
  <si>
    <t>Aktivnost A200025</t>
  </si>
  <si>
    <t>Naknada za prijevoz na posao i s posla</t>
  </si>
  <si>
    <t>Aktivnost A200019</t>
  </si>
  <si>
    <t>Električna energija</t>
  </si>
  <si>
    <t>Motorni benzin i dizel gorivo</t>
  </si>
  <si>
    <t>A07</t>
  </si>
  <si>
    <t>Aktivnost A700001</t>
  </si>
  <si>
    <t>Plaće za zaposlene</t>
  </si>
  <si>
    <t>Rashodi za zaposlene (i sezonski vatrogasci)</t>
  </si>
  <si>
    <t>Aktivnost A700002</t>
  </si>
  <si>
    <t>Aktivnost A700003</t>
  </si>
  <si>
    <t>Aktivnost A700004</t>
  </si>
  <si>
    <t>Aktivnost A700031</t>
  </si>
  <si>
    <t>Naknada za prijevoz ,rad na terenu i odvojeni život</t>
  </si>
  <si>
    <t>Aktivnost A700032</t>
  </si>
  <si>
    <t>Tečajevi i stručni ispiti</t>
  </si>
  <si>
    <t>Aktivnost A700007</t>
  </si>
  <si>
    <t xml:space="preserve">Usluge tekućeg i investicijskog održavanja </t>
  </si>
  <si>
    <t>Usluge tekućeg i investicijskog održavanja transportnih sredstava</t>
  </si>
  <si>
    <t>Aktivnost A700008</t>
  </si>
  <si>
    <t>Rashodi za nabavu proivedene dugotrajne imovine</t>
  </si>
  <si>
    <t>Aktivnost A700040</t>
  </si>
  <si>
    <t>Usluge pri registraciji prijevoznih sredstava</t>
  </si>
  <si>
    <t>Ostale nespomenute usluge</t>
  </si>
  <si>
    <t>Aktivnost A700042</t>
  </si>
  <si>
    <t xml:space="preserve">Rashodi za zaposlene </t>
  </si>
  <si>
    <t>Aktivnost A700043</t>
  </si>
  <si>
    <t>Uredski materijal</t>
  </si>
  <si>
    <t>Aktivnost A700044</t>
  </si>
  <si>
    <t>Materijal za čišćenje</t>
  </si>
  <si>
    <t>Aktivnost A700045</t>
  </si>
  <si>
    <t>Aktivnost A700046</t>
  </si>
  <si>
    <t>Aktivnost A700047</t>
  </si>
  <si>
    <t>Plin</t>
  </si>
  <si>
    <t>Aktivnost A700048</t>
  </si>
  <si>
    <t>Aktivnost A700049</t>
  </si>
  <si>
    <t>Materijal i dijelovi za tekuće i investicijsko održavanje građevinskih objekata</t>
  </si>
  <si>
    <t>Aktivnost A700050</t>
  </si>
  <si>
    <t>Materijal i dijelovi za tekuće i investicijsko održavanje postrojenja i opreme</t>
  </si>
  <si>
    <t>Aktivnost A700051</t>
  </si>
  <si>
    <t>Materijal i dijelovi za tekuće i investicijsko održavanje transportnih sredstava</t>
  </si>
  <si>
    <t>Aktivnost A700006</t>
  </si>
  <si>
    <t>Poštarina</t>
  </si>
  <si>
    <t>Aktivnost A700010</t>
  </si>
  <si>
    <t>Aktivnost A700011</t>
  </si>
  <si>
    <t>Aktivnost A700012</t>
  </si>
  <si>
    <t>Aktivnost A700013</t>
  </si>
  <si>
    <t>Aktivnost A700016</t>
  </si>
  <si>
    <t>Premija osiguranja prijevoznih sredstava</t>
  </si>
  <si>
    <t>Aktivnost A700017</t>
  </si>
  <si>
    <t>Premija osiguranja zaposlenih</t>
  </si>
  <si>
    <t>Aktivnost A700015</t>
  </si>
  <si>
    <t>Usluge pri registraciji prijevoznih sredsatava</t>
  </si>
  <si>
    <t>Aktivnost A700020</t>
  </si>
  <si>
    <t>Rashodi protokola (vijenci,cvijeće,svijeće i sl)</t>
  </si>
  <si>
    <t>Usluge banke</t>
  </si>
  <si>
    <t>Aktivnost A700022</t>
  </si>
  <si>
    <t>Uredski namještaj</t>
  </si>
  <si>
    <t>Aktivnost A700025</t>
  </si>
  <si>
    <t>Aktivnost A300002</t>
  </si>
  <si>
    <t>Materijal i dijelovi za tekuće i inv održavanje građevinskih objekata</t>
  </si>
  <si>
    <t>Aktivnost A300003</t>
  </si>
  <si>
    <t>Aktivnost A300004</t>
  </si>
  <si>
    <t>Usluge tekućeg i investicijskog održavanja vozila</t>
  </si>
  <si>
    <t>IZVRŠENJE FINANCIJSKOG PLANA PRORAČUNSKOG KORISNIKA DRŽAVNOG PRORAČUNA
ZA  2025. GODINU</t>
  </si>
  <si>
    <t xml:space="preserve">OSTVARENJE/IZVRŠENJE 
1.-12.2024. </t>
  </si>
  <si>
    <t>OSTVARENJE/ IZVRŠENJE 
1.-12.2024.</t>
  </si>
  <si>
    <t>Aktivnost A700030</t>
  </si>
  <si>
    <t>Usluge tekućeg i investicijskog održavanja građevinskih objekata</t>
  </si>
  <si>
    <t>Aktivnost A700034</t>
  </si>
  <si>
    <t>Aktivnost A700033</t>
  </si>
  <si>
    <t xml:space="preserve">OSTVARENJE/ IZVRŠENJE 
1.-12.2024. </t>
  </si>
  <si>
    <t xml:space="preserve">OSTVARENJE/ IZVRŠENJE 
1.-12.2025. </t>
  </si>
  <si>
    <t>Ostale naknade troškova zaposlenima</t>
  </si>
  <si>
    <t xml:space="preserve">OSTVARENJE/IZVRŠENJE 
1.-12.2025. </t>
  </si>
  <si>
    <t xml:space="preserve"> IZVRŠENJE 
1.-12.2024.</t>
  </si>
  <si>
    <t xml:space="preserve"> IZVRŠENJE 
1.-12.2025. </t>
  </si>
  <si>
    <t>Aktivnost A200041</t>
  </si>
  <si>
    <t>Aktivnost A200013</t>
  </si>
  <si>
    <t>Materijal za higijenske potrebe i njegu</t>
  </si>
  <si>
    <t>Auto gume</t>
  </si>
  <si>
    <t>Aktivnost A100013</t>
  </si>
  <si>
    <t>Aktivnost A100014</t>
  </si>
  <si>
    <t>Aktivnost A100024</t>
  </si>
  <si>
    <t>Aktivnost A100015</t>
  </si>
  <si>
    <t>Materijal i dijelovi za tekuće i investicijsko održavanjegrađevinskih objekata</t>
  </si>
  <si>
    <t>Aktivnost A200004</t>
  </si>
  <si>
    <t>Aktivnost A200012</t>
  </si>
  <si>
    <t>Aktivnost A200014</t>
  </si>
  <si>
    <t>Aktivnost A200015</t>
  </si>
  <si>
    <t>Aktivnost A200016</t>
  </si>
  <si>
    <t>Aktivnost A200017</t>
  </si>
  <si>
    <t>Aktivnost A200036</t>
  </si>
  <si>
    <t>Aktivnost A200018</t>
  </si>
  <si>
    <t>Aktivnost A200027</t>
  </si>
  <si>
    <t>Premije osiguranja prijevoznih sredstava</t>
  </si>
  <si>
    <t>Aktivnost A200032</t>
  </si>
  <si>
    <t>Aktivnost A200033</t>
  </si>
  <si>
    <t>Tuzemne članarine</t>
  </si>
  <si>
    <t>Aktivnost A200021</t>
  </si>
  <si>
    <t>Oprema za protupožarnu zaštitu (osim vozila)</t>
  </si>
  <si>
    <t>Opći prihodi i primici</t>
  </si>
  <si>
    <t>Aktivnost A700018</t>
  </si>
  <si>
    <t>Aktivnost A700005</t>
  </si>
  <si>
    <t>Aktivnost A700041</t>
  </si>
  <si>
    <t>Aktivnost A700055</t>
  </si>
  <si>
    <t>5   Posebni</t>
  </si>
  <si>
    <t>7 Pomoći</t>
  </si>
  <si>
    <t>5 Posebni</t>
  </si>
  <si>
    <t xml:space="preserve">OSTVARENJE/ IZVRŠENJE 
1.-12.202.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</si>
</sst>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i/>
      <sz val="10"/>
      <color indexed="8"/>
      <name val="Arial"/>
      <family val="2"/>
      <charset val="238"/>
    </font>
    <font>
      <i/>
      <sz val="10"/>
      <color rgb="FF00000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77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 wrapText="1"/>
    </xf>
    <xf numFmtId="3" fontId="6" fillId="3" borderId="3" xfId="0" applyNumberFormat="1" applyFont="1" applyFill="1" applyBorder="1" applyAlignment="1">
      <alignment horizontal="right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wrapText="1" indent="1"/>
    </xf>
    <xf numFmtId="0" fontId="7" fillId="2" borderId="3" xfId="0" quotePrefix="1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0" fillId="0" borderId="3" xfId="0" applyBorder="1"/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3" fontId="5" fillId="3" borderId="3" xfId="0" applyNumberFormat="1" applyFont="1" applyFill="1" applyBorder="1" applyAlignment="1">
      <alignment horizontal="right"/>
    </xf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7" fillId="0" borderId="0" xfId="0" applyFont="1"/>
    <xf numFmtId="3" fontId="3" fillId="2" borderId="4" xfId="0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6" fillId="3" borderId="3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/>
    </xf>
    <xf numFmtId="3" fontId="7" fillId="0" borderId="3" xfId="0" applyNumberFormat="1" applyFont="1" applyBorder="1" applyAlignment="1">
      <alignment vertical="center"/>
    </xf>
    <xf numFmtId="3" fontId="7" fillId="3" borderId="3" xfId="0" applyNumberFormat="1" applyFont="1" applyFill="1" applyBorder="1" applyAlignment="1">
      <alignment vertical="center"/>
    </xf>
    <xf numFmtId="3" fontId="7" fillId="0" borderId="3" xfId="0" applyNumberFormat="1" applyFont="1" applyBorder="1" applyAlignment="1">
      <alignment vertical="center" wrapText="1"/>
    </xf>
    <xf numFmtId="3" fontId="0" fillId="0" borderId="3" xfId="0" applyNumberFormat="1" applyBorder="1"/>
    <xf numFmtId="3" fontId="6" fillId="2" borderId="3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 wrapText="1"/>
    </xf>
    <xf numFmtId="0" fontId="1" fillId="0" borderId="3" xfId="0" applyFont="1" applyBorder="1"/>
    <xf numFmtId="0" fontId="1" fillId="0" borderId="0" xfId="0" applyFont="1"/>
    <xf numFmtId="3" fontId="1" fillId="0" borderId="3" xfId="0" applyNumberFormat="1" applyFont="1" applyBorder="1"/>
    <xf numFmtId="0" fontId="7" fillId="2" borderId="3" xfId="0" quotePrefix="1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0" fillId="0" borderId="4" xfId="0" applyBorder="1"/>
    <xf numFmtId="0" fontId="18" fillId="0" borderId="4" xfId="0" applyFont="1" applyBorder="1" applyAlignment="1">
      <alignment horizontal="left" vertical="center" wrapText="1"/>
    </xf>
    <xf numFmtId="3" fontId="7" fillId="3" borderId="3" xfId="0" applyNumberFormat="1" applyFont="1" applyFill="1" applyBorder="1" applyAlignment="1">
      <alignment vertical="center" wrapText="1"/>
    </xf>
    <xf numFmtId="0" fontId="0" fillId="0" borderId="3" xfId="0" applyBorder="1" applyAlignment="1">
      <alignment vertical="top" wrapText="1"/>
    </xf>
    <xf numFmtId="3" fontId="0" fillId="0" borderId="3" xfId="0" applyNumberFormat="1" applyBorder="1" applyAlignment="1">
      <alignment vertical="top" wrapText="1"/>
    </xf>
    <xf numFmtId="0" fontId="18" fillId="0" borderId="3" xfId="0" applyFont="1" applyBorder="1" applyAlignment="1">
      <alignment horizontal="left" vertical="center"/>
    </xf>
    <xf numFmtId="3" fontId="0" fillId="0" borderId="4" xfId="0" applyNumberFormat="1" applyBorder="1"/>
    <xf numFmtId="4" fontId="6" fillId="3" borderId="3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15" fillId="3" borderId="3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left" vertical="top" wrapText="1"/>
    </xf>
    <xf numFmtId="3" fontId="21" fillId="2" borderId="3" xfId="0" applyNumberFormat="1" applyFont="1" applyFill="1" applyBorder="1" applyAlignment="1">
      <alignment vertical="top" wrapText="1"/>
    </xf>
    <xf numFmtId="0" fontId="0" fillId="0" borderId="3" xfId="0" applyBorder="1" applyAlignment="1">
      <alignment vertical="top"/>
    </xf>
    <xf numFmtId="3" fontId="6" fillId="2" borderId="3" xfId="0" applyNumberFormat="1" applyFont="1" applyFill="1" applyBorder="1" applyAlignment="1">
      <alignment horizontal="right" vertical="top"/>
    </xf>
    <xf numFmtId="0" fontId="1" fillId="0" borderId="3" xfId="0" applyFont="1" applyBorder="1" applyAlignment="1">
      <alignment vertical="top"/>
    </xf>
    <xf numFmtId="0" fontId="1" fillId="0" borderId="0" xfId="0" applyFont="1" applyAlignment="1">
      <alignment vertical="top"/>
    </xf>
    <xf numFmtId="0" fontId="7" fillId="2" borderId="3" xfId="0" quotePrefix="1" applyFont="1" applyFill="1" applyBorder="1" applyAlignment="1">
      <alignment horizontal="left" vertical="top" wrapText="1"/>
    </xf>
    <xf numFmtId="3" fontId="3" fillId="2" borderId="3" xfId="0" applyNumberFormat="1" applyFont="1" applyFill="1" applyBorder="1" applyAlignment="1">
      <alignment horizontal="right" vertical="top"/>
    </xf>
    <xf numFmtId="3" fontId="0" fillId="0" borderId="3" xfId="0" applyNumberFormat="1" applyBorder="1" applyAlignment="1">
      <alignment vertical="top"/>
    </xf>
    <xf numFmtId="0" fontId="7" fillId="2" borderId="3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vertical="top" wrapText="1"/>
    </xf>
    <xf numFmtId="3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right" vertical="top"/>
    </xf>
    <xf numFmtId="0" fontId="1" fillId="0" borderId="0" xfId="0" applyFont="1" applyAlignment="1">
      <alignment horizontal="left" vertical="top"/>
    </xf>
    <xf numFmtId="0" fontId="20" fillId="0" borderId="3" xfId="0" applyFont="1" applyBorder="1" applyAlignment="1">
      <alignment vertical="top"/>
    </xf>
    <xf numFmtId="3" fontId="20" fillId="0" borderId="3" xfId="0" applyNumberFormat="1" applyFont="1" applyBorder="1" applyAlignment="1">
      <alignment vertical="top"/>
    </xf>
    <xf numFmtId="3" fontId="0" fillId="0" borderId="0" xfId="0" applyNumberFormat="1" applyAlignment="1">
      <alignment vertical="top"/>
    </xf>
    <xf numFmtId="3" fontId="0" fillId="0" borderId="3" xfId="0" applyNumberFormat="1" applyBorder="1" applyAlignment="1">
      <alignment horizontal="right" vertical="top"/>
    </xf>
    <xf numFmtId="3" fontId="6" fillId="2" borderId="3" xfId="0" applyNumberFormat="1" applyFont="1" applyFill="1" applyBorder="1" applyAlignment="1">
      <alignment vertical="top"/>
    </xf>
    <xf numFmtId="3" fontId="3" fillId="2" borderId="3" xfId="0" applyNumberFormat="1" applyFont="1" applyFill="1" applyBorder="1" applyAlignment="1">
      <alignment vertical="top"/>
    </xf>
    <xf numFmtId="0" fontId="7" fillId="2" borderId="3" xfId="0" quotePrefix="1" applyFont="1" applyFill="1" applyBorder="1" applyAlignment="1">
      <alignment horizontal="left" vertical="top"/>
    </xf>
    <xf numFmtId="0" fontId="9" fillId="2" borderId="3" xfId="0" quotePrefix="1" applyFont="1" applyFill="1" applyBorder="1" applyAlignment="1">
      <alignment horizontal="left" vertical="top"/>
    </xf>
    <xf numFmtId="0" fontId="19" fillId="2" borderId="3" xfId="0" quotePrefix="1" applyFont="1" applyFill="1" applyBorder="1" applyAlignment="1">
      <alignment horizontal="left" vertical="top"/>
    </xf>
    <xf numFmtId="0" fontId="9" fillId="2" borderId="3" xfId="0" quotePrefix="1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0" fontId="23" fillId="4" borderId="3" xfId="0" applyFont="1" applyFill="1" applyBorder="1" applyAlignment="1">
      <alignment horizontal="left" vertical="center" wrapText="1"/>
    </xf>
    <xf numFmtId="3" fontId="22" fillId="4" borderId="4" xfId="0" applyNumberFormat="1" applyFont="1" applyFill="1" applyBorder="1" applyAlignment="1">
      <alignment horizontal="right"/>
    </xf>
    <xf numFmtId="3" fontId="22" fillId="4" borderId="3" xfId="0" applyNumberFormat="1" applyFont="1" applyFill="1" applyBorder="1" applyAlignment="1">
      <alignment horizontal="right"/>
    </xf>
    <xf numFmtId="0" fontId="18" fillId="4" borderId="3" xfId="0" applyFont="1" applyFill="1" applyBorder="1" applyAlignment="1">
      <alignment horizontal="left" vertical="center" wrapText="1"/>
    </xf>
    <xf numFmtId="0" fontId="22" fillId="4" borderId="1" xfId="0" applyFont="1" applyFill="1" applyBorder="1" applyAlignment="1">
      <alignment horizontal="left" vertical="center" wrapText="1"/>
    </xf>
    <xf numFmtId="0" fontId="22" fillId="4" borderId="2" xfId="0" applyFont="1" applyFill="1" applyBorder="1" applyAlignment="1">
      <alignment horizontal="left" vertical="center" wrapText="1"/>
    </xf>
    <xf numFmtId="0" fontId="22" fillId="4" borderId="4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0" fillId="4" borderId="3" xfId="0" applyFill="1" applyBorder="1"/>
    <xf numFmtId="0" fontId="24" fillId="4" borderId="3" xfId="0" applyFont="1" applyFill="1" applyBorder="1"/>
    <xf numFmtId="0" fontId="22" fillId="2" borderId="4" xfId="0" applyFont="1" applyFill="1" applyBorder="1" applyAlignment="1">
      <alignment horizontal="left" vertical="center" wrapText="1"/>
    </xf>
    <xf numFmtId="3" fontId="24" fillId="4" borderId="3" xfId="0" applyNumberFormat="1" applyFont="1" applyFill="1" applyBorder="1"/>
    <xf numFmtId="3" fontId="24" fillId="4" borderId="4" xfId="0" applyNumberFormat="1" applyFont="1" applyFill="1" applyBorder="1"/>
    <xf numFmtId="0" fontId="23" fillId="4" borderId="4" xfId="0" applyFont="1" applyFill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5" fillId="0" borderId="0" xfId="0" applyFont="1" applyAlignment="1">
      <alignment horizontal="center" vertical="top" wrapText="1"/>
    </xf>
    <xf numFmtId="0" fontId="15" fillId="3" borderId="1" xfId="0" applyFont="1" applyFill="1" applyBorder="1" applyAlignment="1">
      <alignment horizontal="center" vertical="top" wrapText="1"/>
    </xf>
    <xf numFmtId="0" fontId="15" fillId="3" borderId="2" xfId="0" applyFont="1" applyFill="1" applyBorder="1" applyAlignment="1">
      <alignment horizontal="center" vertical="top" wrapText="1"/>
    </xf>
    <xf numFmtId="0" fontId="15" fillId="3" borderId="4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2" fillId="4" borderId="1" xfId="0" applyFont="1" applyFill="1" applyBorder="1" applyAlignment="1">
      <alignment horizontal="left" vertical="center" wrapText="1"/>
    </xf>
    <xf numFmtId="0" fontId="22" fillId="4" borderId="2" xfId="0" applyFont="1" applyFill="1" applyBorder="1" applyAlignment="1">
      <alignment horizontal="left" vertical="center" wrapText="1"/>
    </xf>
    <xf numFmtId="0" fontId="22" fillId="4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2">
    <cellStyle name="Normalno" xfId="0" builtinId="0"/>
    <cellStyle name="Obično_List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5"/>
  <sheetViews>
    <sheetView tabSelected="1" topLeftCell="B1" workbookViewId="0">
      <selection activeCell="B24" sqref="B24:F24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44" t="s">
        <v>265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31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44" t="s">
        <v>11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30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44" t="s">
        <v>48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29"/>
    </row>
    <row r="6" spans="2:13" ht="18" customHeight="1" x14ac:dyDescent="0.25"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29"/>
    </row>
    <row r="7" spans="2:13" ht="18" customHeight="1" x14ac:dyDescent="0.25">
      <c r="B7" s="134" t="s">
        <v>56</v>
      </c>
      <c r="C7" s="134"/>
      <c r="D7" s="134"/>
      <c r="E7" s="134"/>
      <c r="F7" s="134"/>
      <c r="G7" s="5"/>
      <c r="H7" s="6"/>
      <c r="I7" s="6"/>
      <c r="J7" s="6"/>
      <c r="K7" s="37"/>
      <c r="L7" s="37"/>
    </row>
    <row r="8" spans="2:13" ht="25.5" x14ac:dyDescent="0.25">
      <c r="B8" s="137" t="s">
        <v>7</v>
      </c>
      <c r="C8" s="137"/>
      <c r="D8" s="137"/>
      <c r="E8" s="137"/>
      <c r="F8" s="137"/>
      <c r="G8" s="34" t="s">
        <v>266</v>
      </c>
      <c r="H8" s="34" t="s">
        <v>200</v>
      </c>
      <c r="I8" s="34" t="s">
        <v>199</v>
      </c>
      <c r="J8" s="34" t="s">
        <v>275</v>
      </c>
      <c r="K8" s="34" t="s">
        <v>19</v>
      </c>
      <c r="L8" s="34" t="s">
        <v>46</v>
      </c>
    </row>
    <row r="9" spans="2:13" x14ac:dyDescent="0.25">
      <c r="B9" s="151">
        <v>1</v>
      </c>
      <c r="C9" s="151"/>
      <c r="D9" s="151"/>
      <c r="E9" s="151"/>
      <c r="F9" s="152"/>
      <c r="G9" s="41">
        <v>2</v>
      </c>
      <c r="H9" s="40">
        <v>3</v>
      </c>
      <c r="I9" s="40">
        <v>4</v>
      </c>
      <c r="J9" s="40">
        <v>5</v>
      </c>
      <c r="K9" s="40" t="s">
        <v>29</v>
      </c>
      <c r="L9" s="40" t="s">
        <v>30</v>
      </c>
    </row>
    <row r="10" spans="2:13" x14ac:dyDescent="0.25">
      <c r="B10" s="135" t="s">
        <v>21</v>
      </c>
      <c r="C10" s="136"/>
      <c r="D10" s="136"/>
      <c r="E10" s="136"/>
      <c r="F10" s="149"/>
      <c r="G10" s="57">
        <v>839914</v>
      </c>
      <c r="H10" s="20">
        <v>950000</v>
      </c>
      <c r="I10" s="20">
        <v>950000</v>
      </c>
      <c r="J10" s="20">
        <v>986554.7</v>
      </c>
      <c r="K10" s="20">
        <v>117</v>
      </c>
      <c r="L10" s="20">
        <v>104</v>
      </c>
    </row>
    <row r="11" spans="2:13" x14ac:dyDescent="0.25">
      <c r="B11" s="150" t="s">
        <v>20</v>
      </c>
      <c r="C11" s="149"/>
      <c r="D11" s="149"/>
      <c r="E11" s="149"/>
      <c r="F11" s="149"/>
      <c r="G11" s="32">
        <v>0</v>
      </c>
      <c r="H11" s="20">
        <v>0</v>
      </c>
      <c r="I11" s="20">
        <v>0</v>
      </c>
      <c r="J11" s="20">
        <v>0</v>
      </c>
      <c r="K11" s="20"/>
      <c r="L11" s="20"/>
    </row>
    <row r="12" spans="2:13" x14ac:dyDescent="0.25">
      <c r="B12" s="146" t="s">
        <v>0</v>
      </c>
      <c r="C12" s="147"/>
      <c r="D12" s="147"/>
      <c r="E12" s="147"/>
      <c r="F12" s="148"/>
      <c r="G12" s="58">
        <v>839914</v>
      </c>
      <c r="H12" s="19">
        <f>SUM(H10:H11)</f>
        <v>950000</v>
      </c>
      <c r="I12" s="19">
        <f>SUM(I10:I11)</f>
        <v>950000</v>
      </c>
      <c r="J12" s="19">
        <v>986555</v>
      </c>
      <c r="K12" s="19">
        <v>117</v>
      </c>
      <c r="L12" s="19">
        <v>104</v>
      </c>
    </row>
    <row r="13" spans="2:13" x14ac:dyDescent="0.25">
      <c r="B13" s="155" t="s">
        <v>22</v>
      </c>
      <c r="C13" s="136"/>
      <c r="D13" s="136"/>
      <c r="E13" s="136"/>
      <c r="F13" s="136"/>
      <c r="G13" s="59">
        <v>820695</v>
      </c>
      <c r="H13" s="20">
        <v>939900</v>
      </c>
      <c r="I13" s="20">
        <v>939900</v>
      </c>
      <c r="J13" s="20">
        <v>955081.74</v>
      </c>
      <c r="K13" s="21">
        <v>116</v>
      </c>
      <c r="L13" s="21">
        <v>102</v>
      </c>
    </row>
    <row r="14" spans="2:13" x14ac:dyDescent="0.25">
      <c r="B14" s="150" t="s">
        <v>23</v>
      </c>
      <c r="C14" s="149"/>
      <c r="D14" s="149"/>
      <c r="E14" s="149"/>
      <c r="F14" s="149"/>
      <c r="G14" s="57">
        <v>21863</v>
      </c>
      <c r="H14" s="20">
        <v>10100</v>
      </c>
      <c r="I14" s="20">
        <v>10100</v>
      </c>
      <c r="J14" s="20">
        <v>7034.25</v>
      </c>
      <c r="K14" s="21">
        <v>32</v>
      </c>
      <c r="L14" s="21">
        <v>70</v>
      </c>
    </row>
    <row r="15" spans="2:13" x14ac:dyDescent="0.25">
      <c r="B15" s="23" t="s">
        <v>1</v>
      </c>
      <c r="C15" s="24"/>
      <c r="D15" s="24"/>
      <c r="E15" s="24"/>
      <c r="F15" s="24"/>
      <c r="G15" s="58">
        <v>842558</v>
      </c>
      <c r="H15" s="19">
        <f>SUM(H13:H14)</f>
        <v>950000</v>
      </c>
      <c r="I15" s="19">
        <f>SUM(I13:I14)</f>
        <v>950000</v>
      </c>
      <c r="J15" s="19">
        <f>955082+7034</f>
        <v>962116</v>
      </c>
      <c r="K15" s="19">
        <v>114</v>
      </c>
      <c r="L15" s="19">
        <v>101</v>
      </c>
    </row>
    <row r="16" spans="2:13" x14ac:dyDescent="0.25">
      <c r="B16" s="154" t="s">
        <v>2</v>
      </c>
      <c r="C16" s="147"/>
      <c r="D16" s="147"/>
      <c r="E16" s="147"/>
      <c r="F16" s="147"/>
      <c r="G16" s="72">
        <v>-2644</v>
      </c>
      <c r="H16" s="22"/>
      <c r="I16" s="22"/>
      <c r="J16" s="22">
        <v>24439</v>
      </c>
      <c r="K16" s="22"/>
      <c r="L16" s="22"/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34" t="s">
        <v>53</v>
      </c>
      <c r="C18" s="134"/>
      <c r="D18" s="134"/>
      <c r="E18" s="134"/>
      <c r="F18" s="134"/>
      <c r="G18" s="7"/>
      <c r="H18" s="7"/>
      <c r="I18" s="7"/>
      <c r="J18" s="7"/>
      <c r="K18" s="1"/>
      <c r="L18" s="1"/>
      <c r="M18" s="1"/>
    </row>
    <row r="19" spans="1:49" ht="25.5" x14ac:dyDescent="0.25">
      <c r="B19" s="137" t="s">
        <v>7</v>
      </c>
      <c r="C19" s="137"/>
      <c r="D19" s="137"/>
      <c r="E19" s="137"/>
      <c r="F19" s="137"/>
      <c r="G19" s="34" t="s">
        <v>266</v>
      </c>
      <c r="H19" s="34" t="s">
        <v>200</v>
      </c>
      <c r="I19" s="34" t="s">
        <v>199</v>
      </c>
      <c r="J19" s="34" t="s">
        <v>275</v>
      </c>
      <c r="K19" s="2" t="s">
        <v>19</v>
      </c>
      <c r="L19" s="2" t="s">
        <v>46</v>
      </c>
    </row>
    <row r="20" spans="1:49" x14ac:dyDescent="0.25">
      <c r="B20" s="138">
        <v>1</v>
      </c>
      <c r="C20" s="139"/>
      <c r="D20" s="139"/>
      <c r="E20" s="139"/>
      <c r="F20" s="139"/>
      <c r="G20" s="42">
        <v>2</v>
      </c>
      <c r="H20" s="40">
        <v>3</v>
      </c>
      <c r="I20" s="40">
        <v>4</v>
      </c>
      <c r="J20" s="40">
        <v>5</v>
      </c>
      <c r="K20" s="40" t="s">
        <v>29</v>
      </c>
      <c r="L20" s="40" t="s">
        <v>30</v>
      </c>
    </row>
    <row r="21" spans="1:49" ht="15.75" customHeight="1" x14ac:dyDescent="0.25">
      <c r="B21" s="135" t="s">
        <v>24</v>
      </c>
      <c r="C21" s="140"/>
      <c r="D21" s="140"/>
      <c r="E21" s="140"/>
      <c r="F21" s="140"/>
      <c r="G21" s="35"/>
      <c r="H21" s="20"/>
      <c r="I21" s="20"/>
      <c r="J21" s="20"/>
      <c r="K21" s="20"/>
      <c r="L21" s="20"/>
    </row>
    <row r="22" spans="1:49" x14ac:dyDescent="0.25">
      <c r="B22" s="135" t="s">
        <v>25</v>
      </c>
      <c r="C22" s="136"/>
      <c r="D22" s="136"/>
      <c r="E22" s="136"/>
      <c r="F22" s="136"/>
      <c r="G22" s="33"/>
      <c r="H22" s="20"/>
      <c r="I22" s="20"/>
      <c r="J22" s="20"/>
      <c r="K22" s="20"/>
      <c r="L22" s="20"/>
    </row>
    <row r="23" spans="1:49" ht="15" customHeight="1" x14ac:dyDescent="0.25">
      <c r="B23" s="141" t="s">
        <v>47</v>
      </c>
      <c r="C23" s="142"/>
      <c r="D23" s="142"/>
      <c r="E23" s="142"/>
      <c r="F23" s="143"/>
      <c r="G23" s="77">
        <v>-2643.69</v>
      </c>
      <c r="H23" s="43"/>
      <c r="I23" s="43"/>
      <c r="J23" s="77">
        <v>24438.71</v>
      </c>
      <c r="K23" s="43"/>
      <c r="L23" s="43"/>
    </row>
    <row r="24" spans="1:49" s="44" customFormat="1" ht="15" customHeight="1" x14ac:dyDescent="0.25">
      <c r="A24"/>
      <c r="B24" s="135" t="s">
        <v>15</v>
      </c>
      <c r="C24" s="136"/>
      <c r="D24" s="136"/>
      <c r="E24" s="136"/>
      <c r="F24" s="136"/>
      <c r="G24" s="20">
        <v>-59323.93</v>
      </c>
      <c r="H24" s="20"/>
      <c r="I24" s="20"/>
      <c r="J24" s="20">
        <v>-61968</v>
      </c>
      <c r="K24" s="20"/>
      <c r="L24" s="20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44" customFormat="1" ht="15" customHeight="1" x14ac:dyDescent="0.25">
      <c r="A25"/>
      <c r="B25" s="135" t="s">
        <v>52</v>
      </c>
      <c r="C25" s="136"/>
      <c r="D25" s="136"/>
      <c r="E25" s="136"/>
      <c r="F25" s="136"/>
      <c r="G25" s="20"/>
      <c r="H25" s="20"/>
      <c r="I25" s="20"/>
      <c r="J25" s="20"/>
      <c r="K25" s="20"/>
      <c r="L25" s="20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56" customFormat="1" x14ac:dyDescent="0.25">
      <c r="A26" s="54"/>
      <c r="B26" s="141" t="s">
        <v>54</v>
      </c>
      <c r="C26" s="142"/>
      <c r="D26" s="142"/>
      <c r="E26" s="142"/>
      <c r="F26" s="143"/>
      <c r="G26" s="55"/>
      <c r="H26" s="55"/>
      <c r="I26" s="55"/>
      <c r="J26" s="55"/>
      <c r="K26" s="55"/>
      <c r="L26" s="55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</row>
    <row r="27" spans="1:49" ht="15.75" x14ac:dyDescent="0.25">
      <c r="B27" s="153" t="s">
        <v>55</v>
      </c>
      <c r="C27" s="153"/>
      <c r="D27" s="153"/>
      <c r="E27" s="153"/>
      <c r="F27" s="153"/>
      <c r="G27" s="45">
        <v>61967.62</v>
      </c>
      <c r="H27" s="45"/>
      <c r="I27" s="45"/>
      <c r="J27" s="45">
        <v>37528.910000000003</v>
      </c>
      <c r="K27" s="45"/>
      <c r="L27" s="45"/>
    </row>
    <row r="29" spans="1:49" x14ac:dyDescent="0.25"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</row>
    <row r="30" spans="1:49" x14ac:dyDescent="0.25"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</row>
    <row r="31" spans="1:49" ht="15" customHeight="1" x14ac:dyDescent="0.25"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</row>
    <row r="32" spans="1:49" ht="15" customHeight="1" x14ac:dyDescent="0.25"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</row>
    <row r="33" spans="2:12" ht="36.75" customHeight="1" x14ac:dyDescent="0.25"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133"/>
    </row>
    <row r="34" spans="2:12" ht="15" customHeight="1" x14ac:dyDescent="0.25"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</row>
    <row r="35" spans="2:12" x14ac:dyDescent="0.25"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</row>
  </sheetData>
  <mergeCells count="26">
    <mergeCell ref="B5:L5"/>
    <mergeCell ref="B3:L3"/>
    <mergeCell ref="B1:L1"/>
    <mergeCell ref="B32:L33"/>
    <mergeCell ref="B34:L35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30:L30"/>
    <mergeCell ref="B31:L31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25" right="0.25" top="0.75" bottom="0.75" header="0.3" footer="0.3"/>
  <pageSetup paperSize="9" scale="7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90"/>
  <sheetViews>
    <sheetView topLeftCell="D19" zoomScale="90" zoomScaleNormal="90" workbookViewId="0">
      <selection activeCell="N93" sqref="N93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4.140625" customWidth="1"/>
    <col min="5" max="5" width="8.42578125" customWidth="1"/>
    <col min="6" max="6" width="48.85546875" customWidth="1"/>
    <col min="7" max="7" width="16.5703125" customWidth="1"/>
    <col min="8" max="8" width="14.7109375" customWidth="1"/>
    <col min="9" max="9" width="13.42578125" bestFit="1" customWidth="1"/>
    <col min="10" max="10" width="12.28515625" customWidth="1"/>
    <col min="11" max="11" width="10.5703125" customWidth="1"/>
    <col min="12" max="12" width="10" customWidth="1"/>
  </cols>
  <sheetData>
    <row r="1" spans="2:12" s="79" customFormat="1" ht="18" x14ac:dyDescent="0.25"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2:12" s="79" customFormat="1" ht="15.75" customHeight="1" x14ac:dyDescent="0.25">
      <c r="B2" s="156" t="s">
        <v>11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2:12" s="79" customFormat="1" ht="18" x14ac:dyDescent="0.25">
      <c r="B3" s="80"/>
      <c r="C3" s="80"/>
      <c r="D3" s="80"/>
      <c r="E3" s="80"/>
      <c r="F3" s="80"/>
      <c r="G3" s="80"/>
      <c r="H3" s="80"/>
      <c r="I3" s="80"/>
      <c r="J3" s="81"/>
      <c r="K3" s="81"/>
      <c r="L3" s="81"/>
    </row>
    <row r="4" spans="2:12" s="79" customFormat="1" ht="15.75" customHeight="1" x14ac:dyDescent="0.25">
      <c r="B4" s="156" t="s">
        <v>50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</row>
    <row r="5" spans="2:12" s="79" customFormat="1" ht="18" x14ac:dyDescent="0.25">
      <c r="B5" s="80"/>
      <c r="C5" s="80"/>
      <c r="D5" s="80"/>
      <c r="E5" s="80"/>
      <c r="F5" s="80"/>
      <c r="G5" s="80"/>
      <c r="H5" s="80"/>
      <c r="I5" s="80"/>
      <c r="J5" s="81"/>
      <c r="K5" s="81"/>
      <c r="L5" s="81"/>
    </row>
    <row r="6" spans="2:12" s="79" customFormat="1" ht="15.75" customHeight="1" x14ac:dyDescent="0.25">
      <c r="B6" s="156" t="s">
        <v>31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</row>
    <row r="7" spans="2:12" s="79" customFormat="1" ht="18" x14ac:dyDescent="0.25">
      <c r="B7" s="80"/>
      <c r="C7" s="80"/>
      <c r="D7" s="80"/>
      <c r="E7" s="80"/>
      <c r="F7" s="80"/>
      <c r="G7" s="80"/>
      <c r="H7" s="80"/>
      <c r="I7" s="80"/>
      <c r="J7" s="81"/>
      <c r="K7" s="81"/>
      <c r="L7" s="81"/>
    </row>
    <row r="8" spans="2:12" s="79" customFormat="1" ht="54" customHeight="1" x14ac:dyDescent="0.25">
      <c r="B8" s="160" t="s">
        <v>7</v>
      </c>
      <c r="C8" s="161"/>
      <c r="D8" s="161"/>
      <c r="E8" s="161"/>
      <c r="F8" s="162"/>
      <c r="G8" s="82" t="s">
        <v>267</v>
      </c>
      <c r="H8" s="82" t="s">
        <v>200</v>
      </c>
      <c r="I8" s="82" t="s">
        <v>199</v>
      </c>
      <c r="J8" s="82" t="s">
        <v>273</v>
      </c>
      <c r="K8" s="82" t="s">
        <v>19</v>
      </c>
      <c r="L8" s="82" t="s">
        <v>46</v>
      </c>
    </row>
    <row r="9" spans="2:12" s="79" customFormat="1" x14ac:dyDescent="0.25">
      <c r="B9" s="157">
        <v>1</v>
      </c>
      <c r="C9" s="158"/>
      <c r="D9" s="158"/>
      <c r="E9" s="158"/>
      <c r="F9" s="159"/>
      <c r="G9" s="83">
        <v>2</v>
      </c>
      <c r="H9" s="83">
        <v>3</v>
      </c>
      <c r="I9" s="83">
        <v>4</v>
      </c>
      <c r="J9" s="83">
        <v>5</v>
      </c>
      <c r="K9" s="83" t="s">
        <v>29</v>
      </c>
      <c r="L9" s="83" t="s">
        <v>30</v>
      </c>
    </row>
    <row r="10" spans="2:12" s="89" customFormat="1" x14ac:dyDescent="0.25">
      <c r="B10" s="84"/>
      <c r="C10" s="84"/>
      <c r="D10" s="84"/>
      <c r="E10" s="84"/>
      <c r="F10" s="84" t="s">
        <v>45</v>
      </c>
      <c r="G10" s="78">
        <f>100220+2491+7937+729266</f>
        <v>839914</v>
      </c>
      <c r="H10" s="87">
        <f>100000+35+65+10000+839900</f>
        <v>950000</v>
      </c>
      <c r="I10" s="87">
        <v>950000</v>
      </c>
      <c r="J10" s="78">
        <f>102193+2364+18321+863677</f>
        <v>986555</v>
      </c>
      <c r="K10" s="88">
        <v>117</v>
      </c>
      <c r="L10" s="88">
        <v>104</v>
      </c>
    </row>
    <row r="11" spans="2:12" s="79" customFormat="1" x14ac:dyDescent="0.25">
      <c r="B11" s="84">
        <v>6</v>
      </c>
      <c r="C11" s="84"/>
      <c r="D11" s="84"/>
      <c r="E11" s="84"/>
      <c r="F11" s="84" t="s">
        <v>3</v>
      </c>
      <c r="G11" s="102"/>
      <c r="H11" s="102"/>
      <c r="I11" s="102"/>
      <c r="J11" s="102"/>
      <c r="K11" s="86"/>
      <c r="L11" s="86"/>
    </row>
    <row r="12" spans="2:12" s="79" customFormat="1" ht="25.5" x14ac:dyDescent="0.25">
      <c r="B12" s="93"/>
      <c r="C12" s="93">
        <v>63</v>
      </c>
      <c r="D12" s="93"/>
      <c r="E12" s="93"/>
      <c r="F12" s="93" t="s">
        <v>179</v>
      </c>
      <c r="G12" s="103"/>
      <c r="H12" s="103"/>
      <c r="I12" s="103"/>
      <c r="J12" s="103"/>
      <c r="K12" s="86"/>
      <c r="L12" s="86"/>
    </row>
    <row r="13" spans="2:12" s="79" customFormat="1" ht="25.5" x14ac:dyDescent="0.25">
      <c r="B13" s="93"/>
      <c r="C13" s="93"/>
      <c r="D13" s="93">
        <v>636</v>
      </c>
      <c r="E13" s="93"/>
      <c r="F13" s="93" t="s">
        <v>180</v>
      </c>
      <c r="G13" s="103">
        <v>100220</v>
      </c>
      <c r="H13" s="103">
        <v>100000</v>
      </c>
      <c r="I13" s="103">
        <v>100000</v>
      </c>
      <c r="J13" s="103">
        <v>102193</v>
      </c>
      <c r="K13" s="86">
        <v>102</v>
      </c>
      <c r="L13" s="86">
        <v>102</v>
      </c>
    </row>
    <row r="14" spans="2:12" s="79" customFormat="1" ht="25.5" x14ac:dyDescent="0.25">
      <c r="B14" s="93"/>
      <c r="C14" s="93"/>
      <c r="D14" s="93"/>
      <c r="E14" s="93">
        <v>6361</v>
      </c>
      <c r="F14" s="93" t="s">
        <v>181</v>
      </c>
      <c r="G14" s="103">
        <v>24800</v>
      </c>
      <c r="H14" s="103">
        <v>100000</v>
      </c>
      <c r="I14" s="103">
        <v>100000</v>
      </c>
      <c r="J14" s="103">
        <v>102192.64</v>
      </c>
      <c r="K14" s="86">
        <v>412</v>
      </c>
      <c r="L14" s="86">
        <v>102</v>
      </c>
    </row>
    <row r="15" spans="2:12" s="79" customFormat="1" ht="25.5" x14ac:dyDescent="0.25">
      <c r="B15" s="93"/>
      <c r="C15" s="93"/>
      <c r="D15" s="93"/>
      <c r="E15" s="93">
        <v>6362</v>
      </c>
      <c r="F15" s="93" t="s">
        <v>187</v>
      </c>
      <c r="G15" s="103">
        <v>20000</v>
      </c>
      <c r="H15" s="103">
        <v>0</v>
      </c>
      <c r="I15" s="103">
        <v>0</v>
      </c>
      <c r="J15" s="103">
        <v>0</v>
      </c>
      <c r="K15" s="86">
        <v>0</v>
      </c>
      <c r="L15" s="86">
        <v>0</v>
      </c>
    </row>
    <row r="16" spans="2:12" s="79" customFormat="1" x14ac:dyDescent="0.25">
      <c r="B16" s="84"/>
      <c r="C16" s="93">
        <v>64</v>
      </c>
      <c r="D16" s="93"/>
      <c r="E16" s="93"/>
      <c r="F16" s="93" t="s">
        <v>61</v>
      </c>
      <c r="G16" s="86"/>
      <c r="H16" s="91"/>
      <c r="I16" s="91"/>
      <c r="J16" s="86"/>
      <c r="K16" s="86"/>
      <c r="L16" s="86"/>
    </row>
    <row r="17" spans="2:12" s="79" customFormat="1" x14ac:dyDescent="0.25">
      <c r="B17" s="104"/>
      <c r="C17" s="104"/>
      <c r="D17" s="104">
        <v>641</v>
      </c>
      <c r="E17" s="104"/>
      <c r="F17" s="104" t="s">
        <v>65</v>
      </c>
      <c r="G17" s="86">
        <v>0</v>
      </c>
      <c r="H17" s="91">
        <v>35</v>
      </c>
      <c r="I17" s="91">
        <v>35</v>
      </c>
      <c r="J17" s="86">
        <v>0</v>
      </c>
      <c r="K17" s="86">
        <v>0</v>
      </c>
      <c r="L17" s="86"/>
    </row>
    <row r="18" spans="2:12" s="79" customFormat="1" x14ac:dyDescent="0.25">
      <c r="B18" s="104"/>
      <c r="C18" s="104"/>
      <c r="D18" s="104"/>
      <c r="E18" s="104">
        <v>6413</v>
      </c>
      <c r="F18" s="104" t="s">
        <v>66</v>
      </c>
      <c r="G18" s="86">
        <v>0</v>
      </c>
      <c r="H18" s="91">
        <v>35</v>
      </c>
      <c r="I18" s="91">
        <v>35</v>
      </c>
      <c r="J18" s="86">
        <v>0</v>
      </c>
      <c r="K18" s="86">
        <v>0</v>
      </c>
      <c r="L18" s="86"/>
    </row>
    <row r="19" spans="2:12" s="79" customFormat="1" ht="25.5" x14ac:dyDescent="0.25">
      <c r="B19" s="84"/>
      <c r="C19" s="93">
        <v>65</v>
      </c>
      <c r="D19" s="93"/>
      <c r="E19" s="93"/>
      <c r="F19" s="93" t="s">
        <v>62</v>
      </c>
      <c r="G19" s="92"/>
      <c r="H19" s="91"/>
      <c r="I19" s="91"/>
      <c r="J19" s="92"/>
      <c r="K19" s="86"/>
      <c r="L19" s="86"/>
    </row>
    <row r="20" spans="2:12" s="79" customFormat="1" x14ac:dyDescent="0.25">
      <c r="B20" s="104"/>
      <c r="C20" s="104"/>
      <c r="D20" s="104">
        <v>652</v>
      </c>
      <c r="E20" s="104"/>
      <c r="F20" s="104" t="s">
        <v>63</v>
      </c>
      <c r="G20" s="92">
        <v>2491</v>
      </c>
      <c r="H20" s="91">
        <v>65</v>
      </c>
      <c r="I20" s="91">
        <v>65</v>
      </c>
      <c r="J20" s="92">
        <v>2363.92</v>
      </c>
      <c r="K20" s="86">
        <v>95</v>
      </c>
      <c r="L20" s="86">
        <v>3637</v>
      </c>
    </row>
    <row r="21" spans="2:12" s="79" customFormat="1" x14ac:dyDescent="0.25">
      <c r="B21" s="104"/>
      <c r="C21" s="104"/>
      <c r="D21" s="104"/>
      <c r="E21" s="104">
        <v>6526</v>
      </c>
      <c r="F21" s="104" t="s">
        <v>64</v>
      </c>
      <c r="G21" s="92">
        <v>2491</v>
      </c>
      <c r="H21" s="91">
        <v>65</v>
      </c>
      <c r="I21" s="91">
        <v>65</v>
      </c>
      <c r="J21" s="92">
        <v>2363.92</v>
      </c>
      <c r="K21" s="86">
        <v>95</v>
      </c>
      <c r="L21" s="86">
        <v>3637</v>
      </c>
    </row>
    <row r="22" spans="2:12" s="79" customFormat="1" x14ac:dyDescent="0.25">
      <c r="B22" s="84"/>
      <c r="C22" s="93">
        <v>66</v>
      </c>
      <c r="D22" s="93"/>
      <c r="E22" s="93"/>
      <c r="F22" s="93"/>
      <c r="G22" s="92"/>
      <c r="H22" s="91"/>
      <c r="I22" s="91"/>
      <c r="J22" s="92"/>
      <c r="K22" s="86"/>
      <c r="L22" s="86"/>
    </row>
    <row r="23" spans="2:12" s="79" customFormat="1" x14ac:dyDescent="0.25">
      <c r="B23" s="104"/>
      <c r="C23" s="104"/>
      <c r="D23" s="104">
        <v>661</v>
      </c>
      <c r="E23" s="104"/>
      <c r="F23" s="104" t="s">
        <v>63</v>
      </c>
      <c r="G23" s="92">
        <v>7937</v>
      </c>
      <c r="H23" s="91">
        <v>10000</v>
      </c>
      <c r="I23" s="91">
        <v>10000</v>
      </c>
      <c r="J23" s="92">
        <v>18320.82</v>
      </c>
      <c r="K23" s="86">
        <v>231</v>
      </c>
      <c r="L23" s="86">
        <v>183</v>
      </c>
    </row>
    <row r="24" spans="2:12" s="79" customFormat="1" x14ac:dyDescent="0.25">
      <c r="B24" s="104"/>
      <c r="C24" s="104"/>
      <c r="D24" s="104"/>
      <c r="E24" s="104">
        <v>6615</v>
      </c>
      <c r="F24" s="104" t="s">
        <v>67</v>
      </c>
      <c r="G24" s="92">
        <v>7937</v>
      </c>
      <c r="H24" s="91">
        <v>10000</v>
      </c>
      <c r="I24" s="91">
        <v>10000</v>
      </c>
      <c r="J24" s="92">
        <v>18320.82</v>
      </c>
      <c r="K24" s="86">
        <v>231</v>
      </c>
      <c r="L24" s="86">
        <v>183</v>
      </c>
    </row>
    <row r="25" spans="2:12" s="79" customFormat="1" x14ac:dyDescent="0.25">
      <c r="B25" s="84"/>
      <c r="C25" s="93">
        <v>67</v>
      </c>
      <c r="D25" s="93"/>
      <c r="E25" s="93"/>
      <c r="F25" s="93" t="s">
        <v>68</v>
      </c>
      <c r="G25" s="92"/>
      <c r="H25" s="91"/>
      <c r="I25" s="91"/>
      <c r="J25" s="92"/>
      <c r="K25" s="86"/>
      <c r="L25" s="86"/>
    </row>
    <row r="26" spans="2:12" s="79" customFormat="1" ht="25.5" x14ac:dyDescent="0.25">
      <c r="B26" s="84"/>
      <c r="C26" s="93"/>
      <c r="D26" s="93">
        <v>671</v>
      </c>
      <c r="E26" s="93"/>
      <c r="F26" s="93" t="s">
        <v>69</v>
      </c>
      <c r="G26" s="92">
        <v>729266</v>
      </c>
      <c r="H26" s="91">
        <v>839900</v>
      </c>
      <c r="I26" s="91">
        <v>839900</v>
      </c>
      <c r="J26" s="92">
        <v>863676.55</v>
      </c>
      <c r="K26" s="86">
        <v>118</v>
      </c>
      <c r="L26" s="86">
        <v>103</v>
      </c>
    </row>
    <row r="27" spans="2:12" s="79" customFormat="1" ht="25.5" x14ac:dyDescent="0.25">
      <c r="B27" s="104"/>
      <c r="C27" s="104"/>
      <c r="D27" s="104"/>
      <c r="E27" s="104">
        <v>6711</v>
      </c>
      <c r="F27" s="93" t="s">
        <v>70</v>
      </c>
      <c r="G27" s="92">
        <v>729266</v>
      </c>
      <c r="H27" s="91">
        <v>839900</v>
      </c>
      <c r="I27" s="91">
        <v>839900</v>
      </c>
      <c r="J27" s="92">
        <v>863676.55</v>
      </c>
      <c r="K27" s="86">
        <v>118</v>
      </c>
      <c r="L27" s="86">
        <v>103</v>
      </c>
    </row>
    <row r="28" spans="2:12" s="79" customFormat="1" x14ac:dyDescent="0.25"/>
    <row r="29" spans="2:12" s="79" customFormat="1" ht="18" x14ac:dyDescent="0.25">
      <c r="B29" s="80"/>
      <c r="C29" s="80"/>
      <c r="D29" s="80"/>
      <c r="E29" s="80"/>
      <c r="F29" s="80"/>
      <c r="G29" s="80"/>
      <c r="H29" s="80"/>
      <c r="I29" s="80"/>
      <c r="J29" s="81"/>
      <c r="K29" s="81"/>
      <c r="L29" s="81"/>
    </row>
    <row r="30" spans="2:12" s="79" customFormat="1" ht="54" customHeight="1" x14ac:dyDescent="0.25">
      <c r="B30" s="160" t="s">
        <v>7</v>
      </c>
      <c r="C30" s="161"/>
      <c r="D30" s="161"/>
      <c r="E30" s="161"/>
      <c r="F30" s="162"/>
      <c r="G30" s="82" t="s">
        <v>272</v>
      </c>
      <c r="H30" s="82" t="s">
        <v>200</v>
      </c>
      <c r="I30" s="82" t="s">
        <v>199</v>
      </c>
      <c r="J30" s="82" t="s">
        <v>273</v>
      </c>
      <c r="K30" s="82" t="s">
        <v>19</v>
      </c>
      <c r="L30" s="82" t="s">
        <v>46</v>
      </c>
    </row>
    <row r="31" spans="2:12" s="79" customFormat="1" x14ac:dyDescent="0.25">
      <c r="B31" s="157">
        <v>1</v>
      </c>
      <c r="C31" s="158"/>
      <c r="D31" s="158"/>
      <c r="E31" s="158"/>
      <c r="F31" s="159"/>
      <c r="G31" s="83">
        <v>2</v>
      </c>
      <c r="H31" s="83">
        <v>3</v>
      </c>
      <c r="I31" s="83">
        <v>4</v>
      </c>
      <c r="J31" s="83">
        <v>5</v>
      </c>
      <c r="K31" s="83" t="s">
        <v>29</v>
      </c>
      <c r="L31" s="83" t="s">
        <v>30</v>
      </c>
    </row>
    <row r="32" spans="2:12" s="89" customFormat="1" x14ac:dyDescent="0.25">
      <c r="B32" s="84"/>
      <c r="C32" s="84"/>
      <c r="D32" s="84"/>
      <c r="E32" s="84"/>
      <c r="F32" s="84" t="s">
        <v>44</v>
      </c>
      <c r="G32" s="78">
        <f>570363+30454+134805+9020+49262+21606+4009+1176+1874+17113+2876</f>
        <v>842558</v>
      </c>
      <c r="H32" s="87">
        <v>950000</v>
      </c>
      <c r="I32" s="87">
        <v>950000</v>
      </c>
      <c r="J32" s="78">
        <f>701344+20529+156883+10160+40758+19540+4406+1462+7034</f>
        <v>962116</v>
      </c>
      <c r="K32" s="88">
        <v>114</v>
      </c>
      <c r="L32" s="88">
        <v>101</v>
      </c>
    </row>
    <row r="33" spans="2:12" s="89" customFormat="1" x14ac:dyDescent="0.25">
      <c r="B33" s="84">
        <v>3</v>
      </c>
      <c r="C33" s="84"/>
      <c r="D33" s="84"/>
      <c r="E33" s="84"/>
      <c r="F33" s="84" t="s">
        <v>4</v>
      </c>
      <c r="G33" s="78"/>
      <c r="H33" s="87"/>
      <c r="I33" s="87"/>
      <c r="J33" s="78"/>
      <c r="K33" s="88"/>
      <c r="L33" s="88"/>
    </row>
    <row r="34" spans="2:12" s="89" customFormat="1" x14ac:dyDescent="0.25">
      <c r="B34" s="84"/>
      <c r="C34" s="84">
        <v>31</v>
      </c>
      <c r="D34" s="84"/>
      <c r="E34" s="84"/>
      <c r="F34" s="84" t="s">
        <v>5</v>
      </c>
      <c r="G34" s="78"/>
      <c r="H34" s="87"/>
      <c r="I34" s="87"/>
      <c r="J34" s="78"/>
      <c r="K34" s="88"/>
      <c r="L34" s="88"/>
    </row>
    <row r="35" spans="2:12" s="89" customFormat="1" x14ac:dyDescent="0.25">
      <c r="B35" s="105"/>
      <c r="C35" s="105"/>
      <c r="D35" s="105">
        <v>311</v>
      </c>
      <c r="E35" s="105"/>
      <c r="F35" s="105" t="s">
        <v>26</v>
      </c>
      <c r="G35" s="78">
        <v>570363</v>
      </c>
      <c r="H35" s="87">
        <f>648753+25000</f>
        <v>673753</v>
      </c>
      <c r="I35" s="87">
        <f>648753+25000</f>
        <v>673753</v>
      </c>
      <c r="J35" s="78">
        <f>682595+18749</f>
        <v>701344</v>
      </c>
      <c r="K35" s="88">
        <v>123</v>
      </c>
      <c r="L35" s="88">
        <v>104</v>
      </c>
    </row>
    <row r="36" spans="2:12" s="89" customFormat="1" x14ac:dyDescent="0.25">
      <c r="B36" s="105"/>
      <c r="C36" s="105"/>
      <c r="D36" s="105"/>
      <c r="E36" s="104">
        <v>3111</v>
      </c>
      <c r="F36" s="104" t="s">
        <v>27</v>
      </c>
      <c r="G36" s="92">
        <v>559630</v>
      </c>
      <c r="H36" s="87">
        <v>648753</v>
      </c>
      <c r="I36" s="87">
        <v>648753</v>
      </c>
      <c r="J36" s="92">
        <v>682595.42</v>
      </c>
      <c r="K36" s="88">
        <v>122</v>
      </c>
      <c r="L36" s="88">
        <v>105</v>
      </c>
    </row>
    <row r="37" spans="2:12" s="79" customFormat="1" x14ac:dyDescent="0.25">
      <c r="B37" s="104"/>
      <c r="C37" s="104"/>
      <c r="D37" s="104"/>
      <c r="E37" s="104">
        <v>3113</v>
      </c>
      <c r="F37" s="104" t="s">
        <v>155</v>
      </c>
      <c r="G37" s="92">
        <v>10733</v>
      </c>
      <c r="H37" s="91">
        <v>25000</v>
      </c>
      <c r="I37" s="91">
        <v>25000</v>
      </c>
      <c r="J37" s="92">
        <v>18749</v>
      </c>
      <c r="K37" s="86">
        <v>175</v>
      </c>
      <c r="L37" s="86">
        <v>75</v>
      </c>
    </row>
    <row r="38" spans="2:12" s="89" customFormat="1" x14ac:dyDescent="0.25">
      <c r="B38" s="105"/>
      <c r="C38" s="105"/>
      <c r="D38" s="105">
        <v>312</v>
      </c>
      <c r="E38" s="105"/>
      <c r="F38" s="105" t="s">
        <v>71</v>
      </c>
      <c r="G38" s="78">
        <v>30454</v>
      </c>
      <c r="H38" s="87">
        <v>41500</v>
      </c>
      <c r="I38" s="87">
        <v>41500</v>
      </c>
      <c r="J38" s="78">
        <v>20529.36</v>
      </c>
      <c r="K38" s="88">
        <v>67</v>
      </c>
      <c r="L38" s="88">
        <v>49</v>
      </c>
    </row>
    <row r="39" spans="2:12" s="89" customFormat="1" x14ac:dyDescent="0.25">
      <c r="B39" s="105"/>
      <c r="C39" s="105"/>
      <c r="D39" s="105">
        <v>313</v>
      </c>
      <c r="E39" s="105"/>
      <c r="F39" s="105" t="s">
        <v>72</v>
      </c>
      <c r="G39" s="78">
        <v>134805</v>
      </c>
      <c r="H39" s="87">
        <f>55000+108000</f>
        <v>163000</v>
      </c>
      <c r="I39" s="87">
        <f>55000+108000</f>
        <v>163000</v>
      </c>
      <c r="J39" s="78">
        <f>50519+106364</f>
        <v>156883</v>
      </c>
      <c r="K39" s="88">
        <v>116</v>
      </c>
      <c r="L39" s="88">
        <v>96</v>
      </c>
    </row>
    <row r="40" spans="2:12" s="79" customFormat="1" x14ac:dyDescent="0.25">
      <c r="B40" s="104"/>
      <c r="C40" s="104"/>
      <c r="D40" s="104"/>
      <c r="E40" s="104">
        <v>3131</v>
      </c>
      <c r="F40" s="104" t="s">
        <v>73</v>
      </c>
      <c r="G40" s="101">
        <v>42088</v>
      </c>
      <c r="H40" s="91">
        <v>55000</v>
      </c>
      <c r="I40" s="91">
        <v>55000</v>
      </c>
      <c r="J40" s="101">
        <v>50519.21</v>
      </c>
      <c r="K40" s="86">
        <v>120</v>
      </c>
      <c r="L40" s="86">
        <v>92</v>
      </c>
    </row>
    <row r="41" spans="2:12" s="79" customFormat="1" x14ac:dyDescent="0.25">
      <c r="B41" s="104"/>
      <c r="C41" s="104"/>
      <c r="D41" s="104"/>
      <c r="E41" s="104">
        <v>3132</v>
      </c>
      <c r="F41" s="104" t="s">
        <v>74</v>
      </c>
      <c r="G41" s="92">
        <v>92717</v>
      </c>
      <c r="H41" s="91">
        <v>108000</v>
      </c>
      <c r="I41" s="91">
        <v>108000</v>
      </c>
      <c r="J41" s="92">
        <v>106363.5</v>
      </c>
      <c r="K41" s="86">
        <v>115</v>
      </c>
      <c r="L41" s="86">
        <v>98</v>
      </c>
    </row>
    <row r="42" spans="2:12" s="89" customFormat="1" x14ac:dyDescent="0.25">
      <c r="B42" s="105"/>
      <c r="C42" s="105">
        <v>32</v>
      </c>
      <c r="D42" s="106"/>
      <c r="E42" s="106"/>
      <c r="F42" s="105" t="s">
        <v>12</v>
      </c>
      <c r="G42" s="78"/>
      <c r="H42" s="87"/>
      <c r="I42" s="87"/>
      <c r="J42" s="78"/>
      <c r="K42" s="88"/>
      <c r="L42" s="88"/>
    </row>
    <row r="43" spans="2:12" s="89" customFormat="1" x14ac:dyDescent="0.25">
      <c r="B43" s="105"/>
      <c r="C43" s="105"/>
      <c r="D43" s="105">
        <v>321</v>
      </c>
      <c r="E43" s="105"/>
      <c r="F43" s="105" t="s">
        <v>28</v>
      </c>
      <c r="G43" s="78">
        <v>9020</v>
      </c>
      <c r="H43" s="87">
        <f>2000+11142+1858</f>
        <v>15000</v>
      </c>
      <c r="I43" s="87">
        <f>2000+11142+1858</f>
        <v>15000</v>
      </c>
      <c r="J43" s="78">
        <f>2909+6050+1201</f>
        <v>10160</v>
      </c>
      <c r="K43" s="88">
        <v>113</v>
      </c>
      <c r="L43" s="88">
        <v>68</v>
      </c>
    </row>
    <row r="44" spans="2:12" s="79" customFormat="1" x14ac:dyDescent="0.25">
      <c r="B44" s="104"/>
      <c r="C44" s="104"/>
      <c r="D44" s="104"/>
      <c r="E44" s="104">
        <v>3211</v>
      </c>
      <c r="F44" s="104" t="s">
        <v>99</v>
      </c>
      <c r="G44" s="92">
        <v>1567</v>
      </c>
      <c r="H44" s="91">
        <v>2000</v>
      </c>
      <c r="I44" s="91">
        <v>2000</v>
      </c>
      <c r="J44" s="92">
        <v>2909</v>
      </c>
      <c r="K44" s="86">
        <v>186</v>
      </c>
      <c r="L44" s="86">
        <v>145</v>
      </c>
    </row>
    <row r="45" spans="2:12" s="79" customFormat="1" x14ac:dyDescent="0.25">
      <c r="B45" s="104"/>
      <c r="C45" s="105"/>
      <c r="D45" s="104"/>
      <c r="E45" s="104">
        <v>3212</v>
      </c>
      <c r="F45" s="90" t="s">
        <v>75</v>
      </c>
      <c r="G45" s="92">
        <v>6631</v>
      </c>
      <c r="H45" s="91">
        <v>11142</v>
      </c>
      <c r="I45" s="91">
        <v>11142</v>
      </c>
      <c r="J45" s="92">
        <v>6049.73</v>
      </c>
      <c r="K45" s="86">
        <v>91</v>
      </c>
      <c r="L45" s="86">
        <v>54</v>
      </c>
    </row>
    <row r="46" spans="2:12" s="79" customFormat="1" x14ac:dyDescent="0.25">
      <c r="B46" s="104"/>
      <c r="C46" s="105"/>
      <c r="D46" s="104"/>
      <c r="E46" s="104">
        <v>3213</v>
      </c>
      <c r="F46" s="90" t="s">
        <v>100</v>
      </c>
      <c r="G46" s="92">
        <v>421</v>
      </c>
      <c r="H46" s="91">
        <v>1858</v>
      </c>
      <c r="I46" s="91">
        <v>1858</v>
      </c>
      <c r="J46" s="92">
        <v>1200.9100000000001</v>
      </c>
      <c r="K46" s="86">
        <v>285</v>
      </c>
      <c r="L46" s="86">
        <v>65</v>
      </c>
    </row>
    <row r="47" spans="2:12" s="79" customFormat="1" x14ac:dyDescent="0.25">
      <c r="B47" s="104"/>
      <c r="C47" s="105"/>
      <c r="D47" s="104"/>
      <c r="E47" s="104">
        <v>3214</v>
      </c>
      <c r="F47" s="90" t="s">
        <v>274</v>
      </c>
      <c r="G47" s="92">
        <v>400</v>
      </c>
      <c r="H47" s="91">
        <v>0</v>
      </c>
      <c r="I47" s="91">
        <v>0</v>
      </c>
      <c r="J47" s="92">
        <v>0</v>
      </c>
      <c r="K47" s="86"/>
      <c r="L47" s="86"/>
    </row>
    <row r="48" spans="2:12" s="89" customFormat="1" x14ac:dyDescent="0.25">
      <c r="B48" s="105"/>
      <c r="C48" s="105"/>
      <c r="D48" s="105">
        <v>322</v>
      </c>
      <c r="E48" s="105"/>
      <c r="F48" s="107" t="s">
        <v>76</v>
      </c>
      <c r="G48" s="78">
        <v>49262</v>
      </c>
      <c r="H48" s="87">
        <f>1991+1062+13927+4291+4645+15272</f>
        <v>41188</v>
      </c>
      <c r="I48" s="87">
        <f>1991+1062+13927+4291+4645+15272</f>
        <v>41188</v>
      </c>
      <c r="J48" s="78">
        <f>3086+1919+10237+5285+3511+16720</f>
        <v>40758</v>
      </c>
      <c r="K48" s="88">
        <v>83</v>
      </c>
      <c r="L48" s="88">
        <v>99</v>
      </c>
    </row>
    <row r="49" spans="2:12" s="79" customFormat="1" x14ac:dyDescent="0.25">
      <c r="B49" s="104"/>
      <c r="C49" s="105"/>
      <c r="D49" s="104"/>
      <c r="E49" s="104">
        <v>3221</v>
      </c>
      <c r="F49" s="90" t="s">
        <v>77</v>
      </c>
      <c r="G49" s="92">
        <v>2699</v>
      </c>
      <c r="H49" s="91">
        <v>1991</v>
      </c>
      <c r="I49" s="91">
        <v>1991</v>
      </c>
      <c r="J49" s="92">
        <v>3085.61</v>
      </c>
      <c r="K49" s="86">
        <v>114</v>
      </c>
      <c r="L49" s="86">
        <v>155</v>
      </c>
    </row>
    <row r="50" spans="2:12" s="79" customFormat="1" ht="14.25" customHeight="1" x14ac:dyDescent="0.25">
      <c r="B50" s="104"/>
      <c r="C50" s="105"/>
      <c r="D50" s="104"/>
      <c r="E50" s="104">
        <v>3222</v>
      </c>
      <c r="F50" s="90" t="s">
        <v>78</v>
      </c>
      <c r="G50" s="92">
        <v>1573</v>
      </c>
      <c r="H50" s="91">
        <v>1062</v>
      </c>
      <c r="I50" s="91">
        <v>1062</v>
      </c>
      <c r="J50" s="92">
        <v>1919</v>
      </c>
      <c r="K50" s="86">
        <v>122</v>
      </c>
      <c r="L50" s="86">
        <v>181</v>
      </c>
    </row>
    <row r="51" spans="2:12" s="79" customFormat="1" x14ac:dyDescent="0.25">
      <c r="B51" s="104"/>
      <c r="C51" s="105"/>
      <c r="D51" s="104"/>
      <c r="E51" s="104">
        <v>3223</v>
      </c>
      <c r="F51" s="90" t="s">
        <v>79</v>
      </c>
      <c r="G51" s="92">
        <v>10196</v>
      </c>
      <c r="H51" s="91">
        <v>13927</v>
      </c>
      <c r="I51" s="91">
        <v>13927</v>
      </c>
      <c r="J51" s="92">
        <v>10236.799999999999</v>
      </c>
      <c r="K51" s="86">
        <v>100</v>
      </c>
      <c r="L51" s="86">
        <v>74</v>
      </c>
    </row>
    <row r="52" spans="2:12" s="79" customFormat="1" x14ac:dyDescent="0.25">
      <c r="B52" s="104"/>
      <c r="C52" s="105"/>
      <c r="D52" s="104"/>
      <c r="E52" s="104">
        <v>3224</v>
      </c>
      <c r="F52" s="90" t="s">
        <v>80</v>
      </c>
      <c r="G52" s="92">
        <v>8832</v>
      </c>
      <c r="H52" s="91">
        <v>4291</v>
      </c>
      <c r="I52" s="91">
        <v>4291</v>
      </c>
      <c r="J52" s="92">
        <v>5285.41</v>
      </c>
      <c r="K52" s="86">
        <v>66</v>
      </c>
      <c r="L52" s="86">
        <v>123</v>
      </c>
    </row>
    <row r="53" spans="2:12" s="79" customFormat="1" x14ac:dyDescent="0.25">
      <c r="B53" s="104"/>
      <c r="C53" s="105"/>
      <c r="D53" s="104"/>
      <c r="E53" s="104">
        <v>3225</v>
      </c>
      <c r="F53" s="90" t="s">
        <v>81</v>
      </c>
      <c r="G53" s="92">
        <v>1922</v>
      </c>
      <c r="H53" s="91">
        <v>4645</v>
      </c>
      <c r="I53" s="91">
        <v>4645</v>
      </c>
      <c r="J53" s="92">
        <v>3511.37</v>
      </c>
      <c r="K53" s="86">
        <v>183</v>
      </c>
      <c r="L53" s="86">
        <v>76</v>
      </c>
    </row>
    <row r="54" spans="2:12" s="79" customFormat="1" x14ac:dyDescent="0.25">
      <c r="B54" s="104"/>
      <c r="C54" s="105"/>
      <c r="D54" s="104"/>
      <c r="E54" s="104">
        <v>3227</v>
      </c>
      <c r="F54" s="90" t="s">
        <v>82</v>
      </c>
      <c r="G54" s="92">
        <v>24040</v>
      </c>
      <c r="H54" s="91">
        <v>15272</v>
      </c>
      <c r="I54" s="91">
        <v>15272</v>
      </c>
      <c r="J54" s="92">
        <v>16719.669999999998</v>
      </c>
      <c r="K54" s="86">
        <v>70</v>
      </c>
      <c r="L54" s="86">
        <v>109</v>
      </c>
    </row>
    <row r="55" spans="2:12" s="89" customFormat="1" x14ac:dyDescent="0.25">
      <c r="B55" s="105"/>
      <c r="C55" s="105"/>
      <c r="D55" s="105">
        <v>323</v>
      </c>
      <c r="E55" s="105"/>
      <c r="F55" s="107" t="s">
        <v>83</v>
      </c>
      <c r="G55" s="78">
        <v>21606</v>
      </c>
      <c r="H55" s="87">
        <f>1858+7963+770+1190+534+5318+3390</f>
        <v>21023</v>
      </c>
      <c r="I55" s="87">
        <f>1858+7963+770+1190+534+5318+3390</f>
        <v>21023</v>
      </c>
      <c r="J55" s="78">
        <v>19540</v>
      </c>
      <c r="K55" s="88">
        <v>90</v>
      </c>
      <c r="L55" s="88">
        <v>93</v>
      </c>
    </row>
    <row r="56" spans="2:12" s="79" customFormat="1" x14ac:dyDescent="0.25">
      <c r="B56" s="104"/>
      <c r="C56" s="105"/>
      <c r="D56" s="104"/>
      <c r="E56" s="104">
        <v>3231</v>
      </c>
      <c r="F56" s="90" t="s">
        <v>84</v>
      </c>
      <c r="G56" s="92">
        <v>2978</v>
      </c>
      <c r="H56" s="91">
        <v>1858</v>
      </c>
      <c r="I56" s="91">
        <v>1858</v>
      </c>
      <c r="J56" s="92">
        <v>3642</v>
      </c>
      <c r="K56" s="86">
        <v>122</v>
      </c>
      <c r="L56" s="86">
        <v>196</v>
      </c>
    </row>
    <row r="57" spans="2:12" s="79" customFormat="1" x14ac:dyDescent="0.25">
      <c r="B57" s="104"/>
      <c r="C57" s="105"/>
      <c r="D57" s="104"/>
      <c r="E57" s="104">
        <v>3232</v>
      </c>
      <c r="F57" s="90" t="s">
        <v>85</v>
      </c>
      <c r="G57" s="92">
        <v>7797</v>
      </c>
      <c r="H57" s="91">
        <v>7963</v>
      </c>
      <c r="I57" s="91">
        <v>7963</v>
      </c>
      <c r="J57" s="92">
        <v>4633</v>
      </c>
      <c r="K57" s="86">
        <v>59</v>
      </c>
      <c r="L57" s="86">
        <v>58</v>
      </c>
    </row>
    <row r="58" spans="2:12" s="79" customFormat="1" x14ac:dyDescent="0.25">
      <c r="B58" s="104"/>
      <c r="C58" s="105"/>
      <c r="D58" s="104"/>
      <c r="E58" s="104">
        <v>3233</v>
      </c>
      <c r="F58" s="90" t="s">
        <v>86</v>
      </c>
      <c r="G58" s="86">
        <v>127</v>
      </c>
      <c r="H58" s="91">
        <v>770</v>
      </c>
      <c r="I58" s="91">
        <v>770</v>
      </c>
      <c r="J58" s="86">
        <v>127</v>
      </c>
      <c r="K58" s="86">
        <v>100</v>
      </c>
      <c r="L58" s="86">
        <v>16</v>
      </c>
    </row>
    <row r="59" spans="2:12" s="79" customFormat="1" x14ac:dyDescent="0.25">
      <c r="B59" s="104"/>
      <c r="C59" s="105"/>
      <c r="D59" s="104"/>
      <c r="E59" s="104">
        <v>3234</v>
      </c>
      <c r="F59" s="90" t="s">
        <v>87</v>
      </c>
      <c r="G59" s="86">
        <v>261</v>
      </c>
      <c r="H59" s="91">
        <v>1190</v>
      </c>
      <c r="I59" s="91">
        <v>1190</v>
      </c>
      <c r="J59" s="86">
        <v>266</v>
      </c>
      <c r="K59" s="86">
        <v>102</v>
      </c>
      <c r="L59" s="86">
        <v>22</v>
      </c>
    </row>
    <row r="60" spans="2:12" s="79" customFormat="1" x14ac:dyDescent="0.25">
      <c r="B60" s="104"/>
      <c r="C60" s="105"/>
      <c r="D60" s="104"/>
      <c r="E60" s="104">
        <v>3236</v>
      </c>
      <c r="F60" s="90" t="s">
        <v>88</v>
      </c>
      <c r="G60" s="86">
        <v>393</v>
      </c>
      <c r="H60" s="91">
        <v>534</v>
      </c>
      <c r="I60" s="91">
        <v>534</v>
      </c>
      <c r="J60" s="86">
        <v>364</v>
      </c>
      <c r="K60" s="86">
        <v>93</v>
      </c>
      <c r="L60" s="86">
        <v>68</v>
      </c>
    </row>
    <row r="61" spans="2:12" s="79" customFormat="1" x14ac:dyDescent="0.25">
      <c r="B61" s="104"/>
      <c r="C61" s="105"/>
      <c r="D61" s="104"/>
      <c r="E61" s="104">
        <v>3238</v>
      </c>
      <c r="F61" s="90" t="s">
        <v>89</v>
      </c>
      <c r="G61" s="92">
        <v>7643</v>
      </c>
      <c r="H61" s="91">
        <v>5318</v>
      </c>
      <c r="I61" s="91">
        <v>5318</v>
      </c>
      <c r="J61" s="92">
        <v>8597</v>
      </c>
      <c r="K61" s="86">
        <v>112</v>
      </c>
      <c r="L61" s="86">
        <v>162</v>
      </c>
    </row>
    <row r="62" spans="2:12" s="79" customFormat="1" x14ac:dyDescent="0.25">
      <c r="B62" s="104"/>
      <c r="C62" s="105"/>
      <c r="D62" s="104"/>
      <c r="E62" s="104">
        <v>3239</v>
      </c>
      <c r="F62" s="90" t="s">
        <v>101</v>
      </c>
      <c r="G62" s="92">
        <v>2407</v>
      </c>
      <c r="H62" s="91">
        <v>3390</v>
      </c>
      <c r="I62" s="91">
        <v>3390</v>
      </c>
      <c r="J62" s="92">
        <v>1910</v>
      </c>
      <c r="K62" s="86">
        <v>79</v>
      </c>
      <c r="L62" s="86">
        <v>56</v>
      </c>
    </row>
    <row r="63" spans="2:12" s="89" customFormat="1" x14ac:dyDescent="0.25">
      <c r="B63" s="105"/>
      <c r="C63" s="105"/>
      <c r="D63" s="105">
        <v>329</v>
      </c>
      <c r="E63" s="105"/>
      <c r="F63" s="107" t="s">
        <v>90</v>
      </c>
      <c r="G63" s="78">
        <v>4009</v>
      </c>
      <c r="H63" s="87">
        <f>4460+955+130+900</f>
        <v>6445</v>
      </c>
      <c r="I63" s="87">
        <f>4460+955+130+900</f>
        <v>6445</v>
      </c>
      <c r="J63" s="78">
        <f>3815+229+362</f>
        <v>4406</v>
      </c>
      <c r="K63" s="88">
        <v>110</v>
      </c>
      <c r="L63" s="88">
        <v>68</v>
      </c>
    </row>
    <row r="64" spans="2:12" s="79" customFormat="1" x14ac:dyDescent="0.25">
      <c r="B64" s="104"/>
      <c r="C64" s="105"/>
      <c r="D64" s="104"/>
      <c r="E64" s="104">
        <v>3292</v>
      </c>
      <c r="F64" s="90" t="s">
        <v>91</v>
      </c>
      <c r="G64" s="92">
        <v>3847</v>
      </c>
      <c r="H64" s="91">
        <v>4460</v>
      </c>
      <c r="I64" s="91">
        <v>4460</v>
      </c>
      <c r="J64" s="92">
        <v>3815</v>
      </c>
      <c r="K64" s="86">
        <v>99</v>
      </c>
      <c r="L64" s="86">
        <v>86</v>
      </c>
    </row>
    <row r="65" spans="2:12" s="79" customFormat="1" x14ac:dyDescent="0.25">
      <c r="B65" s="104"/>
      <c r="C65" s="105"/>
      <c r="D65" s="104"/>
      <c r="E65" s="104">
        <v>3293</v>
      </c>
      <c r="F65" s="90" t="s">
        <v>102</v>
      </c>
      <c r="G65" s="92">
        <v>0</v>
      </c>
      <c r="H65" s="91">
        <v>955</v>
      </c>
      <c r="I65" s="91">
        <v>955</v>
      </c>
      <c r="J65" s="92">
        <v>229</v>
      </c>
      <c r="K65" s="86">
        <v>0</v>
      </c>
      <c r="L65" s="86">
        <v>24</v>
      </c>
    </row>
    <row r="66" spans="2:12" s="79" customFormat="1" x14ac:dyDescent="0.25">
      <c r="B66" s="104"/>
      <c r="C66" s="105"/>
      <c r="D66" s="104"/>
      <c r="E66" s="104">
        <v>3294</v>
      </c>
      <c r="F66" s="90" t="s">
        <v>103</v>
      </c>
      <c r="G66" s="92">
        <v>0</v>
      </c>
      <c r="H66" s="91">
        <v>130</v>
      </c>
      <c r="I66" s="91">
        <v>130</v>
      </c>
      <c r="J66" s="92">
        <v>0</v>
      </c>
      <c r="K66" s="86"/>
      <c r="L66" s="86"/>
    </row>
    <row r="67" spans="2:12" s="79" customFormat="1" x14ac:dyDescent="0.25">
      <c r="B67" s="104"/>
      <c r="C67" s="105"/>
      <c r="D67" s="104"/>
      <c r="E67" s="104">
        <v>3299</v>
      </c>
      <c r="F67" s="90" t="s">
        <v>90</v>
      </c>
      <c r="G67" s="92">
        <v>162</v>
      </c>
      <c r="H67" s="91">
        <v>900</v>
      </c>
      <c r="I67" s="91">
        <v>900</v>
      </c>
      <c r="J67" s="92">
        <v>362</v>
      </c>
      <c r="K67" s="86">
        <v>223</v>
      </c>
      <c r="L67" s="86">
        <v>40</v>
      </c>
    </row>
    <row r="68" spans="2:12" s="89" customFormat="1" x14ac:dyDescent="0.25">
      <c r="B68" s="105"/>
      <c r="C68" s="105">
        <v>34</v>
      </c>
      <c r="D68" s="105"/>
      <c r="E68" s="105"/>
      <c r="F68" s="107" t="s">
        <v>94</v>
      </c>
      <c r="G68" s="78"/>
      <c r="H68" s="87"/>
      <c r="I68" s="87"/>
      <c r="J68" s="78"/>
      <c r="K68" s="88"/>
      <c r="L68" s="88"/>
    </row>
    <row r="69" spans="2:12" s="89" customFormat="1" x14ac:dyDescent="0.25">
      <c r="B69" s="105"/>
      <c r="C69" s="105"/>
      <c r="D69" s="105">
        <v>343</v>
      </c>
      <c r="E69" s="105"/>
      <c r="F69" s="107" t="s">
        <v>93</v>
      </c>
      <c r="G69" s="78">
        <v>1176</v>
      </c>
      <c r="H69" s="87">
        <v>1861</v>
      </c>
      <c r="I69" s="87">
        <v>1861</v>
      </c>
      <c r="J69" s="78">
        <v>1462</v>
      </c>
      <c r="K69" s="88">
        <v>124</v>
      </c>
      <c r="L69" s="88">
        <v>79</v>
      </c>
    </row>
    <row r="70" spans="2:12" s="79" customFormat="1" x14ac:dyDescent="0.25">
      <c r="B70" s="104"/>
      <c r="C70" s="105"/>
      <c r="D70" s="104"/>
      <c r="E70" s="104">
        <v>3431</v>
      </c>
      <c r="F70" s="90" t="s">
        <v>92</v>
      </c>
      <c r="G70" s="92">
        <v>1176</v>
      </c>
      <c r="H70" s="91">
        <v>1861</v>
      </c>
      <c r="I70" s="91">
        <v>1861</v>
      </c>
      <c r="J70" s="92">
        <v>1462</v>
      </c>
      <c r="K70" s="86">
        <v>124</v>
      </c>
      <c r="L70" s="86">
        <v>79</v>
      </c>
    </row>
    <row r="71" spans="2:12" s="79" customFormat="1" x14ac:dyDescent="0.25">
      <c r="B71" s="104"/>
      <c r="C71" s="105"/>
      <c r="D71" s="104"/>
      <c r="E71" s="104">
        <v>3433</v>
      </c>
      <c r="F71" s="90" t="s">
        <v>182</v>
      </c>
      <c r="G71" s="86">
        <v>0</v>
      </c>
      <c r="H71" s="91">
        <v>0</v>
      </c>
      <c r="I71" s="91">
        <v>0</v>
      </c>
      <c r="J71" s="86">
        <v>0</v>
      </c>
      <c r="K71" s="86">
        <v>0</v>
      </c>
      <c r="L71" s="86">
        <v>0</v>
      </c>
    </row>
    <row r="72" spans="2:12" s="79" customFormat="1" x14ac:dyDescent="0.25">
      <c r="B72" s="104"/>
      <c r="C72" s="105"/>
      <c r="D72" s="104"/>
      <c r="E72" s="104">
        <v>3434</v>
      </c>
      <c r="F72" s="90" t="s">
        <v>104</v>
      </c>
      <c r="G72" s="86">
        <v>0</v>
      </c>
      <c r="H72" s="91">
        <v>0</v>
      </c>
      <c r="I72" s="91">
        <v>0</v>
      </c>
      <c r="J72" s="86">
        <v>0</v>
      </c>
      <c r="K72" s="86">
        <v>0</v>
      </c>
      <c r="L72" s="86">
        <v>0</v>
      </c>
    </row>
    <row r="73" spans="2:12" s="89" customFormat="1" x14ac:dyDescent="0.25">
      <c r="B73" s="108">
        <v>4</v>
      </c>
      <c r="C73" s="108"/>
      <c r="D73" s="108"/>
      <c r="E73" s="108"/>
      <c r="F73" s="94" t="s">
        <v>6</v>
      </c>
      <c r="G73" s="78"/>
      <c r="H73" s="87"/>
      <c r="I73" s="87"/>
      <c r="J73" s="78"/>
      <c r="K73" s="88"/>
      <c r="L73" s="88"/>
    </row>
    <row r="74" spans="2:12" s="89" customFormat="1" ht="25.5" x14ac:dyDescent="0.25">
      <c r="B74" s="84"/>
      <c r="C74" s="84">
        <v>42</v>
      </c>
      <c r="D74" s="84"/>
      <c r="E74" s="84"/>
      <c r="F74" s="107" t="s">
        <v>97</v>
      </c>
      <c r="G74" s="78"/>
      <c r="H74" s="87"/>
      <c r="I74" s="87"/>
      <c r="J74" s="78"/>
      <c r="K74" s="88"/>
      <c r="L74" s="88"/>
    </row>
    <row r="75" spans="2:12" s="89" customFormat="1" x14ac:dyDescent="0.25">
      <c r="B75" s="84"/>
      <c r="C75" s="84"/>
      <c r="D75" s="105">
        <v>422</v>
      </c>
      <c r="E75" s="105"/>
      <c r="F75" s="105" t="s">
        <v>95</v>
      </c>
      <c r="G75" s="78">
        <v>1874</v>
      </c>
      <c r="H75" s="87">
        <f>6300+800</f>
        <v>7100</v>
      </c>
      <c r="I75" s="87">
        <v>7100</v>
      </c>
      <c r="J75" s="78">
        <f>798+6236</f>
        <v>7034</v>
      </c>
      <c r="K75" s="88">
        <v>375</v>
      </c>
      <c r="L75" s="88">
        <v>99</v>
      </c>
    </row>
    <row r="76" spans="2:12" s="79" customFormat="1" x14ac:dyDescent="0.25">
      <c r="B76" s="93"/>
      <c r="C76" s="93"/>
      <c r="D76" s="104"/>
      <c r="E76" s="104">
        <v>4221</v>
      </c>
      <c r="F76" s="104" t="s">
        <v>96</v>
      </c>
      <c r="G76" s="92">
        <v>1304</v>
      </c>
      <c r="H76" s="91">
        <v>800</v>
      </c>
      <c r="I76" s="91">
        <v>800</v>
      </c>
      <c r="J76" s="92">
        <v>798</v>
      </c>
      <c r="K76" s="86">
        <v>61</v>
      </c>
      <c r="L76" s="86">
        <v>100</v>
      </c>
    </row>
    <row r="77" spans="2:12" s="79" customFormat="1" x14ac:dyDescent="0.25">
      <c r="B77" s="93"/>
      <c r="C77" s="93"/>
      <c r="D77" s="104"/>
      <c r="E77" s="104">
        <v>4222</v>
      </c>
      <c r="F77" s="104" t="s">
        <v>105</v>
      </c>
      <c r="G77" s="86">
        <v>210</v>
      </c>
      <c r="H77" s="91">
        <v>0</v>
      </c>
      <c r="I77" s="91">
        <v>0</v>
      </c>
      <c r="J77" s="86">
        <v>0</v>
      </c>
      <c r="K77" s="86">
        <v>0</v>
      </c>
      <c r="L77" s="86">
        <v>0</v>
      </c>
    </row>
    <row r="78" spans="2:12" s="79" customFormat="1" x14ac:dyDescent="0.25">
      <c r="B78" s="93"/>
      <c r="C78" s="93"/>
      <c r="D78" s="104"/>
      <c r="E78" s="104">
        <v>4223</v>
      </c>
      <c r="F78" s="104" t="s">
        <v>106</v>
      </c>
      <c r="G78" s="92">
        <v>0</v>
      </c>
      <c r="H78" s="91">
        <v>6300</v>
      </c>
      <c r="I78" s="91">
        <v>6300</v>
      </c>
      <c r="J78" s="92">
        <v>6236</v>
      </c>
      <c r="K78" s="86">
        <v>0</v>
      </c>
      <c r="L78" s="86">
        <v>99</v>
      </c>
    </row>
    <row r="79" spans="2:12" s="79" customFormat="1" x14ac:dyDescent="0.25">
      <c r="B79" s="93"/>
      <c r="C79" s="93"/>
      <c r="D79" s="104"/>
      <c r="E79" s="104">
        <v>4225</v>
      </c>
      <c r="F79" s="104" t="s">
        <v>107</v>
      </c>
      <c r="G79" s="86">
        <v>360</v>
      </c>
      <c r="H79" s="91">
        <v>0</v>
      </c>
      <c r="I79" s="91">
        <v>0</v>
      </c>
      <c r="J79" s="86">
        <v>0</v>
      </c>
      <c r="K79" s="86">
        <v>0</v>
      </c>
      <c r="L79" s="86">
        <v>0</v>
      </c>
    </row>
    <row r="80" spans="2:12" s="79" customFormat="1" x14ac:dyDescent="0.25">
      <c r="B80" s="104"/>
      <c r="C80" s="104"/>
      <c r="D80" s="104"/>
      <c r="E80" s="104">
        <v>4227</v>
      </c>
      <c r="F80" s="104" t="s">
        <v>98</v>
      </c>
      <c r="G80" s="86">
        <v>0</v>
      </c>
      <c r="H80" s="91">
        <v>0</v>
      </c>
      <c r="I80" s="91">
        <v>0</v>
      </c>
      <c r="J80" s="86">
        <v>0</v>
      </c>
      <c r="K80" s="86">
        <v>0</v>
      </c>
      <c r="L80" s="86">
        <v>0</v>
      </c>
    </row>
    <row r="81" spans="2:12" s="89" customFormat="1" x14ac:dyDescent="0.25">
      <c r="B81" s="108"/>
      <c r="C81" s="108"/>
      <c r="D81" s="108">
        <v>423</v>
      </c>
      <c r="E81" s="108"/>
      <c r="F81" s="94" t="s">
        <v>111</v>
      </c>
      <c r="G81" s="78">
        <v>17112.5</v>
      </c>
      <c r="H81" s="87">
        <v>0</v>
      </c>
      <c r="I81" s="87">
        <v>0</v>
      </c>
      <c r="J81" s="78">
        <v>0</v>
      </c>
      <c r="K81" s="88">
        <v>0</v>
      </c>
      <c r="L81" s="88">
        <v>0</v>
      </c>
    </row>
    <row r="82" spans="2:12" s="79" customFormat="1" x14ac:dyDescent="0.25">
      <c r="B82" s="93"/>
      <c r="C82" s="93"/>
      <c r="D82" s="93"/>
      <c r="E82" s="93">
        <v>4231</v>
      </c>
      <c r="F82" s="90" t="s">
        <v>108</v>
      </c>
      <c r="G82" s="92">
        <v>17113</v>
      </c>
      <c r="H82" s="91">
        <v>0</v>
      </c>
      <c r="I82" s="91">
        <v>0</v>
      </c>
      <c r="J82" s="92">
        <v>0</v>
      </c>
      <c r="K82" s="86">
        <v>0</v>
      </c>
      <c r="L82" s="86">
        <v>0</v>
      </c>
    </row>
    <row r="83" spans="2:12" s="89" customFormat="1" ht="25.5" x14ac:dyDescent="0.25">
      <c r="B83" s="84"/>
      <c r="C83" s="84">
        <v>45</v>
      </c>
      <c r="D83" s="84"/>
      <c r="E83" s="84"/>
      <c r="F83" s="107" t="s">
        <v>109</v>
      </c>
      <c r="G83" s="78"/>
      <c r="H83" s="87"/>
      <c r="I83" s="87"/>
      <c r="J83" s="78"/>
      <c r="K83" s="88"/>
      <c r="L83" s="88"/>
    </row>
    <row r="84" spans="2:12" s="89" customFormat="1" x14ac:dyDescent="0.25">
      <c r="B84" s="84"/>
      <c r="C84" s="84"/>
      <c r="D84" s="84">
        <v>453</v>
      </c>
      <c r="E84" s="84"/>
      <c r="F84" s="107" t="s">
        <v>110</v>
      </c>
      <c r="G84" s="78">
        <v>2876</v>
      </c>
      <c r="H84" s="87">
        <v>3000</v>
      </c>
      <c r="I84" s="87">
        <v>3000</v>
      </c>
      <c r="J84" s="78">
        <v>0</v>
      </c>
      <c r="K84" s="88">
        <v>0</v>
      </c>
      <c r="L84" s="88">
        <v>0</v>
      </c>
    </row>
    <row r="85" spans="2:12" s="79" customFormat="1" x14ac:dyDescent="0.25">
      <c r="B85" s="93"/>
      <c r="C85" s="93"/>
      <c r="D85" s="104"/>
      <c r="E85" s="104">
        <v>4531</v>
      </c>
      <c r="F85" s="104" t="s">
        <v>110</v>
      </c>
      <c r="G85" s="92">
        <v>2876</v>
      </c>
      <c r="H85" s="91">
        <v>3000</v>
      </c>
      <c r="I85" s="91">
        <v>3000</v>
      </c>
      <c r="J85" s="92">
        <v>0</v>
      </c>
      <c r="K85" s="86">
        <v>0</v>
      </c>
      <c r="L85" s="86">
        <v>0</v>
      </c>
    </row>
    <row r="86" spans="2:12" s="79" customFormat="1" x14ac:dyDescent="0.25"/>
    <row r="87" spans="2:12" s="79" customFormat="1" x14ac:dyDescent="0.25"/>
    <row r="88" spans="2:12" s="79" customFormat="1" ht="15" customHeight="1" x14ac:dyDescent="0.25"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</row>
    <row r="89" spans="2:12" s="79" customFormat="1" x14ac:dyDescent="0.25"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</row>
    <row r="90" spans="2:12" ht="4.5" customHeight="1" x14ac:dyDescent="0.25"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</row>
  </sheetData>
  <mergeCells count="7">
    <mergeCell ref="B2:L2"/>
    <mergeCell ref="B4:L4"/>
    <mergeCell ref="B6:L6"/>
    <mergeCell ref="B31:F31"/>
    <mergeCell ref="B9:F9"/>
    <mergeCell ref="B30:F30"/>
    <mergeCell ref="B8:F8"/>
  </mergeCells>
  <pageMargins left="0.25" right="0.25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9"/>
  <sheetViews>
    <sheetView topLeftCell="A37" workbookViewId="0">
      <selection activeCell="B51" sqref="B51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s="79" customFormat="1" ht="18" x14ac:dyDescent="0.25">
      <c r="B1" s="80"/>
      <c r="C1" s="80"/>
      <c r="D1" s="80"/>
      <c r="E1" s="80"/>
      <c r="F1" s="81"/>
      <c r="G1" s="81"/>
      <c r="H1" s="81"/>
    </row>
    <row r="2" spans="2:8" s="79" customFormat="1" ht="15.75" customHeight="1" x14ac:dyDescent="0.25">
      <c r="B2" s="156" t="s">
        <v>32</v>
      </c>
      <c r="C2" s="156"/>
      <c r="D2" s="156"/>
      <c r="E2" s="156"/>
      <c r="F2" s="156"/>
      <c r="G2" s="156"/>
      <c r="H2" s="156"/>
    </row>
    <row r="3" spans="2:8" s="79" customFormat="1" ht="18" x14ac:dyDescent="0.25">
      <c r="B3" s="80"/>
      <c r="C3" s="80"/>
      <c r="D3" s="80"/>
      <c r="E3" s="80"/>
      <c r="F3" s="81"/>
      <c r="G3" s="81"/>
      <c r="H3" s="81"/>
    </row>
    <row r="4" spans="2:8" s="79" customFormat="1" ht="33.75" customHeight="1" x14ac:dyDescent="0.25">
      <c r="B4" s="82" t="s">
        <v>7</v>
      </c>
      <c r="C4" s="82" t="s">
        <v>272</v>
      </c>
      <c r="D4" s="82" t="s">
        <v>200</v>
      </c>
      <c r="E4" s="82" t="s">
        <v>199</v>
      </c>
      <c r="F4" s="82" t="s">
        <v>273</v>
      </c>
      <c r="G4" s="82" t="s">
        <v>19</v>
      </c>
      <c r="H4" s="82" t="s">
        <v>46</v>
      </c>
    </row>
    <row r="5" spans="2:8" s="79" customFormat="1" x14ac:dyDescent="0.25">
      <c r="B5" s="82">
        <v>1</v>
      </c>
      <c r="C5" s="83">
        <v>2</v>
      </c>
      <c r="D5" s="83">
        <v>3</v>
      </c>
      <c r="E5" s="83">
        <v>4</v>
      </c>
      <c r="F5" s="83">
        <v>5</v>
      </c>
      <c r="G5" s="83" t="s">
        <v>29</v>
      </c>
      <c r="H5" s="83" t="s">
        <v>30</v>
      </c>
    </row>
    <row r="6" spans="2:8" s="79" customFormat="1" x14ac:dyDescent="0.25">
      <c r="B6" s="84" t="s">
        <v>43</v>
      </c>
      <c r="C6" s="85">
        <f>729266+7937+2491+100220</f>
        <v>839914</v>
      </c>
      <c r="D6" s="85">
        <f>839900+10000+100000+65+35</f>
        <v>950000</v>
      </c>
      <c r="E6" s="85">
        <v>950000</v>
      </c>
      <c r="F6" s="85">
        <f>863677+18321+2364+102193</f>
        <v>986555</v>
      </c>
      <c r="G6" s="86">
        <v>117</v>
      </c>
      <c r="H6" s="86">
        <v>104</v>
      </c>
    </row>
    <row r="7" spans="2:8" s="89" customFormat="1" x14ac:dyDescent="0.25">
      <c r="B7" s="84" t="s">
        <v>16</v>
      </c>
      <c r="C7" s="78"/>
      <c r="D7" s="87"/>
      <c r="E7" s="87"/>
      <c r="F7" s="78"/>
      <c r="G7" s="88"/>
      <c r="H7" s="88"/>
    </row>
    <row r="8" spans="2:8" s="79" customFormat="1" x14ac:dyDescent="0.25">
      <c r="B8" s="90" t="s">
        <v>112</v>
      </c>
      <c r="C8" s="92">
        <v>729266</v>
      </c>
      <c r="D8" s="91">
        <v>839900</v>
      </c>
      <c r="E8" s="91">
        <v>839900</v>
      </c>
      <c r="F8" s="92">
        <v>863676.55</v>
      </c>
      <c r="G8" s="86">
        <v>118</v>
      </c>
      <c r="H8" s="86">
        <v>103</v>
      </c>
    </row>
    <row r="9" spans="2:8" s="89" customFormat="1" x14ac:dyDescent="0.25">
      <c r="B9" s="84" t="s">
        <v>18</v>
      </c>
      <c r="C9" s="78"/>
      <c r="D9" s="87"/>
      <c r="E9" s="87"/>
      <c r="F9" s="78"/>
      <c r="G9" s="88"/>
      <c r="H9" s="88"/>
    </row>
    <row r="10" spans="2:8" s="79" customFormat="1" x14ac:dyDescent="0.25">
      <c r="B10" s="93" t="s">
        <v>113</v>
      </c>
      <c r="C10" s="92">
        <v>7937</v>
      </c>
      <c r="D10" s="91">
        <v>10000</v>
      </c>
      <c r="E10" s="91">
        <v>10000</v>
      </c>
      <c r="F10" s="92">
        <v>18320.82</v>
      </c>
      <c r="G10" s="86">
        <v>231</v>
      </c>
      <c r="H10" s="86">
        <v>183</v>
      </c>
    </row>
    <row r="11" spans="2:8" s="89" customFormat="1" x14ac:dyDescent="0.25">
      <c r="B11" s="84" t="s">
        <v>59</v>
      </c>
      <c r="C11" s="78"/>
      <c r="D11" s="87"/>
      <c r="E11" s="87"/>
      <c r="F11" s="78"/>
      <c r="G11" s="88"/>
      <c r="H11" s="88"/>
    </row>
    <row r="12" spans="2:8" s="79" customFormat="1" x14ac:dyDescent="0.25">
      <c r="B12" s="93" t="s">
        <v>115</v>
      </c>
      <c r="C12" s="92">
        <v>2491</v>
      </c>
      <c r="D12" s="91">
        <v>65</v>
      </c>
      <c r="E12" s="91">
        <v>65</v>
      </c>
      <c r="F12" s="92">
        <v>2363.92</v>
      </c>
      <c r="G12" s="86">
        <v>95</v>
      </c>
      <c r="H12" s="86">
        <v>3637</v>
      </c>
    </row>
    <row r="13" spans="2:8" s="89" customFormat="1" x14ac:dyDescent="0.25">
      <c r="B13" s="84" t="s">
        <v>60</v>
      </c>
      <c r="C13" s="88"/>
      <c r="D13" s="87"/>
      <c r="E13" s="87"/>
      <c r="F13" s="88"/>
      <c r="G13" s="88"/>
      <c r="H13" s="88"/>
    </row>
    <row r="14" spans="2:8" s="79" customFormat="1" x14ac:dyDescent="0.25">
      <c r="B14" s="93" t="s">
        <v>114</v>
      </c>
      <c r="C14" s="86">
        <v>0</v>
      </c>
      <c r="D14" s="91">
        <v>35</v>
      </c>
      <c r="E14" s="91">
        <v>35</v>
      </c>
      <c r="F14" s="92">
        <v>0</v>
      </c>
      <c r="G14" s="86"/>
      <c r="H14" s="86"/>
    </row>
    <row r="15" spans="2:8" s="79" customFormat="1" x14ac:dyDescent="0.25">
      <c r="B15" s="94" t="s">
        <v>183</v>
      </c>
      <c r="C15" s="78"/>
      <c r="D15" s="87"/>
      <c r="E15" s="87"/>
      <c r="F15" s="78"/>
      <c r="G15" s="88"/>
      <c r="H15" s="88"/>
    </row>
    <row r="16" spans="2:8" s="79" customFormat="1" x14ac:dyDescent="0.25">
      <c r="B16" s="93" t="s">
        <v>184</v>
      </c>
      <c r="C16" s="92">
        <v>100220</v>
      </c>
      <c r="D16" s="91">
        <v>100000</v>
      </c>
      <c r="E16" s="91">
        <v>100000</v>
      </c>
      <c r="F16" s="92">
        <v>102192.64</v>
      </c>
      <c r="G16" s="86">
        <v>102</v>
      </c>
      <c r="H16" s="86">
        <v>102</v>
      </c>
    </row>
    <row r="17" spans="2:8" s="79" customFormat="1" x14ac:dyDescent="0.25">
      <c r="B17" s="93"/>
      <c r="C17" s="92"/>
      <c r="D17" s="91"/>
      <c r="E17" s="91"/>
      <c r="F17" s="92"/>
      <c r="G17" s="86"/>
      <c r="H17" s="86"/>
    </row>
    <row r="18" spans="2:8" s="79" customFormat="1" x14ac:dyDescent="0.25">
      <c r="B18" s="84" t="s">
        <v>44</v>
      </c>
      <c r="C18" s="78">
        <f>328971+400295+7937+2491+81001+21863</f>
        <v>842558</v>
      </c>
      <c r="D18" s="87">
        <f>390516+449384+10000+35+65+89900+10100</f>
        <v>950000</v>
      </c>
      <c r="E18" s="87">
        <f>390516+449384+10000+35+65+89900+10100</f>
        <v>950000</v>
      </c>
      <c r="F18" s="78">
        <f>863677+16177+221+82041</f>
        <v>962116</v>
      </c>
      <c r="G18" s="88">
        <v>114</v>
      </c>
      <c r="H18" s="88">
        <v>101</v>
      </c>
    </row>
    <row r="19" spans="2:8" s="79" customFormat="1" x14ac:dyDescent="0.25">
      <c r="B19" s="84"/>
      <c r="C19" s="78"/>
      <c r="D19" s="87"/>
      <c r="E19" s="87"/>
      <c r="F19" s="78"/>
      <c r="G19" s="88"/>
      <c r="H19" s="88"/>
    </row>
    <row r="20" spans="2:8" s="79" customFormat="1" x14ac:dyDescent="0.25">
      <c r="B20" s="84"/>
      <c r="C20" s="78"/>
      <c r="D20" s="87"/>
      <c r="E20" s="87"/>
      <c r="F20" s="78"/>
      <c r="G20" s="88"/>
      <c r="H20" s="88"/>
    </row>
    <row r="21" spans="2:8" s="89" customFormat="1" x14ac:dyDescent="0.25">
      <c r="B21" s="84" t="s">
        <v>16</v>
      </c>
      <c r="C21" s="78">
        <f>328971+400295</f>
        <v>729266</v>
      </c>
      <c r="D21" s="87">
        <f>390516+449384</f>
        <v>839900</v>
      </c>
      <c r="E21" s="87">
        <f>390516+449384</f>
        <v>839900</v>
      </c>
      <c r="F21" s="78">
        <f>340500+523177</f>
        <v>863677</v>
      </c>
      <c r="G21" s="88">
        <v>118</v>
      </c>
      <c r="H21" s="88">
        <v>103</v>
      </c>
    </row>
    <row r="22" spans="2:8" s="79" customFormat="1" x14ac:dyDescent="0.25">
      <c r="B22" s="84" t="s">
        <v>116</v>
      </c>
      <c r="C22" s="92"/>
      <c r="D22" s="91"/>
      <c r="E22" s="91"/>
      <c r="F22" s="92"/>
      <c r="G22" s="86"/>
      <c r="H22" s="86"/>
    </row>
    <row r="23" spans="2:8" s="79" customFormat="1" x14ac:dyDescent="0.25">
      <c r="B23" s="84" t="s">
        <v>125</v>
      </c>
      <c r="C23" s="78">
        <v>328971</v>
      </c>
      <c r="D23" s="87">
        <f>348879+41637</f>
        <v>390516</v>
      </c>
      <c r="E23" s="87">
        <f>348879+41637</f>
        <v>390516</v>
      </c>
      <c r="F23" s="78">
        <v>340500</v>
      </c>
      <c r="G23" s="88">
        <v>104</v>
      </c>
      <c r="H23" s="88">
        <v>87</v>
      </c>
    </row>
    <row r="24" spans="2:8" s="89" customFormat="1" x14ac:dyDescent="0.25">
      <c r="B24" s="84" t="s">
        <v>121</v>
      </c>
      <c r="C24" s="92">
        <v>324404</v>
      </c>
      <c r="D24" s="91">
        <v>348879</v>
      </c>
      <c r="E24" s="91">
        <v>348879</v>
      </c>
      <c r="F24" s="92">
        <v>332649</v>
      </c>
      <c r="G24" s="86">
        <v>103</v>
      </c>
      <c r="H24" s="86">
        <v>95</v>
      </c>
    </row>
    <row r="25" spans="2:8" s="97" customFormat="1" x14ac:dyDescent="0.25">
      <c r="B25" s="84" t="s">
        <v>122</v>
      </c>
      <c r="C25" s="95">
        <v>4567</v>
      </c>
      <c r="D25" s="91">
        <v>41637</v>
      </c>
      <c r="E25" s="91">
        <v>41637</v>
      </c>
      <c r="F25" s="101">
        <v>7851.04</v>
      </c>
      <c r="G25" s="96">
        <v>172</v>
      </c>
      <c r="H25" s="96">
        <v>19</v>
      </c>
    </row>
    <row r="26" spans="2:8" s="79" customFormat="1" x14ac:dyDescent="0.25">
      <c r="B26" s="84" t="s">
        <v>117</v>
      </c>
      <c r="C26" s="92"/>
      <c r="D26" s="92"/>
      <c r="E26" s="92"/>
      <c r="F26" s="92"/>
      <c r="G26" s="86"/>
      <c r="H26" s="86"/>
    </row>
    <row r="27" spans="2:8" s="89" customFormat="1" x14ac:dyDescent="0.25">
      <c r="B27" s="84" t="s">
        <v>125</v>
      </c>
      <c r="C27" s="78">
        <v>400295</v>
      </c>
      <c r="D27" s="78">
        <f>427721+19672+1991</f>
        <v>449384</v>
      </c>
      <c r="E27" s="78">
        <f>427721+19672+1991</f>
        <v>449384</v>
      </c>
      <c r="F27" s="78">
        <f>505836+17341</f>
        <v>523177</v>
      </c>
      <c r="G27" s="88">
        <v>131</v>
      </c>
      <c r="H27" s="88">
        <v>116</v>
      </c>
    </row>
    <row r="28" spans="2:8" s="79" customFormat="1" x14ac:dyDescent="0.25">
      <c r="B28" s="93" t="s">
        <v>121</v>
      </c>
      <c r="C28" s="92">
        <v>381847</v>
      </c>
      <c r="D28" s="92">
        <v>427721</v>
      </c>
      <c r="E28" s="92">
        <v>427721</v>
      </c>
      <c r="F28" s="92">
        <v>505836</v>
      </c>
      <c r="G28" s="86">
        <v>132</v>
      </c>
      <c r="H28" s="86">
        <v>118</v>
      </c>
    </row>
    <row r="29" spans="2:8" s="79" customFormat="1" x14ac:dyDescent="0.25">
      <c r="B29" s="93" t="s">
        <v>122</v>
      </c>
      <c r="C29" s="92">
        <v>18448</v>
      </c>
      <c r="D29" s="92">
        <v>19672</v>
      </c>
      <c r="E29" s="92">
        <v>19672</v>
      </c>
      <c r="F29" s="92">
        <v>17341</v>
      </c>
      <c r="G29" s="86">
        <v>94</v>
      </c>
      <c r="H29" s="86">
        <v>88</v>
      </c>
    </row>
    <row r="30" spans="2:8" s="79" customFormat="1" x14ac:dyDescent="0.25">
      <c r="B30" s="93" t="s">
        <v>123</v>
      </c>
      <c r="C30" s="86">
        <v>0</v>
      </c>
      <c r="D30" s="92">
        <v>1991</v>
      </c>
      <c r="E30" s="92">
        <v>1991</v>
      </c>
      <c r="F30" s="86">
        <v>0</v>
      </c>
      <c r="G30" s="86"/>
      <c r="H30" s="86"/>
    </row>
    <row r="31" spans="2:8" s="89" customFormat="1" ht="25.5" x14ac:dyDescent="0.25">
      <c r="B31" s="84" t="s">
        <v>126</v>
      </c>
      <c r="C31" s="88"/>
      <c r="D31" s="78"/>
      <c r="E31" s="78"/>
      <c r="F31" s="88"/>
      <c r="G31" s="88"/>
      <c r="H31" s="88"/>
    </row>
    <row r="32" spans="2:8" s="89" customFormat="1" ht="25.5" x14ac:dyDescent="0.25">
      <c r="B32" s="93" t="s">
        <v>127</v>
      </c>
      <c r="C32" s="88"/>
      <c r="D32" s="92"/>
      <c r="E32" s="92"/>
      <c r="F32" s="88"/>
      <c r="G32" s="88"/>
      <c r="H32" s="88"/>
    </row>
    <row r="33" spans="2:8" s="79" customFormat="1" x14ac:dyDescent="0.25">
      <c r="B33" s="84" t="s">
        <v>118</v>
      </c>
      <c r="C33" s="78">
        <v>7937</v>
      </c>
      <c r="D33" s="78">
        <v>10000</v>
      </c>
      <c r="E33" s="78">
        <v>10000</v>
      </c>
      <c r="F33" s="78">
        <v>16177</v>
      </c>
      <c r="G33" s="86">
        <v>204</v>
      </c>
      <c r="H33" s="86">
        <v>162</v>
      </c>
    </row>
    <row r="34" spans="2:8" s="79" customFormat="1" x14ac:dyDescent="0.25">
      <c r="B34" s="84" t="s">
        <v>125</v>
      </c>
      <c r="C34" s="78">
        <v>7937</v>
      </c>
      <c r="D34" s="78">
        <v>10000</v>
      </c>
      <c r="E34" s="78">
        <v>10000</v>
      </c>
      <c r="F34" s="78">
        <v>16176.92</v>
      </c>
      <c r="G34" s="86">
        <v>204</v>
      </c>
      <c r="H34" s="86">
        <v>162</v>
      </c>
    </row>
    <row r="35" spans="2:8" s="89" customFormat="1" x14ac:dyDescent="0.25">
      <c r="B35" s="93" t="s">
        <v>122</v>
      </c>
      <c r="C35" s="92">
        <v>7937</v>
      </c>
      <c r="D35" s="92">
        <v>10000</v>
      </c>
      <c r="E35" s="92">
        <v>10000</v>
      </c>
      <c r="F35" s="92">
        <v>16176.92</v>
      </c>
      <c r="G35" s="86">
        <v>204</v>
      </c>
      <c r="H35" s="86">
        <v>162</v>
      </c>
    </row>
    <row r="36" spans="2:8" s="79" customFormat="1" ht="15.75" x14ac:dyDescent="0.25">
      <c r="B36" s="98" t="s">
        <v>119</v>
      </c>
      <c r="C36" s="98"/>
      <c r="D36" s="98"/>
      <c r="E36" s="98"/>
      <c r="F36" s="98"/>
      <c r="G36" s="86"/>
      <c r="H36" s="86"/>
    </row>
    <row r="37" spans="2:8" s="89" customFormat="1" x14ac:dyDescent="0.25">
      <c r="B37" s="84" t="s">
        <v>125</v>
      </c>
      <c r="C37" s="88">
        <v>0</v>
      </c>
      <c r="D37" s="88">
        <v>35</v>
      </c>
      <c r="E37" s="88">
        <v>35</v>
      </c>
      <c r="F37" s="88">
        <v>0</v>
      </c>
      <c r="G37" s="88"/>
      <c r="H37" s="86"/>
    </row>
    <row r="38" spans="2:8" s="89" customFormat="1" x14ac:dyDescent="0.25">
      <c r="B38" s="93" t="s">
        <v>122</v>
      </c>
      <c r="C38" s="88">
        <v>0</v>
      </c>
      <c r="D38" s="86">
        <v>35</v>
      </c>
      <c r="E38" s="86">
        <v>35</v>
      </c>
      <c r="F38" s="88">
        <v>0</v>
      </c>
      <c r="G38" s="88"/>
      <c r="H38" s="86"/>
    </row>
    <row r="39" spans="2:8" s="79" customFormat="1" ht="15.75" x14ac:dyDescent="0.25">
      <c r="B39" s="98" t="s">
        <v>307</v>
      </c>
      <c r="C39" s="99">
        <v>2491</v>
      </c>
      <c r="D39" s="99">
        <v>65</v>
      </c>
      <c r="E39" s="99">
        <v>65</v>
      </c>
      <c r="F39" s="99">
        <v>221</v>
      </c>
      <c r="G39" s="86">
        <v>9</v>
      </c>
      <c r="H39" s="86">
        <v>340</v>
      </c>
    </row>
    <row r="40" spans="2:8" s="79" customFormat="1" x14ac:dyDescent="0.25">
      <c r="B40" s="88" t="s">
        <v>63</v>
      </c>
      <c r="C40" s="88"/>
      <c r="D40" s="88"/>
      <c r="E40" s="88"/>
      <c r="F40" s="88"/>
      <c r="G40" s="86"/>
      <c r="H40" s="86"/>
    </row>
    <row r="41" spans="2:8" s="79" customFormat="1" x14ac:dyDescent="0.25">
      <c r="B41" s="88" t="s">
        <v>125</v>
      </c>
      <c r="C41" s="78">
        <v>2491</v>
      </c>
      <c r="D41" s="78">
        <v>65</v>
      </c>
      <c r="E41" s="78">
        <v>65</v>
      </c>
      <c r="F41" s="78">
        <v>221</v>
      </c>
      <c r="G41" s="86">
        <v>9</v>
      </c>
      <c r="H41" s="86">
        <v>340</v>
      </c>
    </row>
    <row r="42" spans="2:8" s="79" customFormat="1" x14ac:dyDescent="0.25">
      <c r="B42" s="86" t="s">
        <v>121</v>
      </c>
      <c r="C42" s="92"/>
      <c r="D42" s="92"/>
      <c r="E42" s="92"/>
      <c r="F42" s="92"/>
      <c r="G42" s="86"/>
      <c r="H42" s="86"/>
    </row>
    <row r="43" spans="2:8" s="79" customFormat="1" x14ac:dyDescent="0.25">
      <c r="B43" s="86" t="s">
        <v>122</v>
      </c>
      <c r="C43" s="92">
        <v>2491</v>
      </c>
      <c r="D43" s="92">
        <v>65</v>
      </c>
      <c r="E43" s="92">
        <v>65</v>
      </c>
      <c r="F43" s="92">
        <v>221</v>
      </c>
      <c r="G43" s="86">
        <v>9</v>
      </c>
      <c r="H43" s="86">
        <v>340</v>
      </c>
    </row>
    <row r="44" spans="2:8" s="79" customFormat="1" x14ac:dyDescent="0.25">
      <c r="B44" s="86" t="s">
        <v>123</v>
      </c>
      <c r="C44" s="92"/>
      <c r="D44" s="92"/>
      <c r="E44" s="92"/>
      <c r="F44" s="92"/>
      <c r="G44" s="86"/>
      <c r="H44" s="86"/>
    </row>
    <row r="45" spans="2:8" s="89" customFormat="1" x14ac:dyDescent="0.25">
      <c r="B45" s="88" t="s">
        <v>308</v>
      </c>
      <c r="C45" s="78">
        <f>81001+21863</f>
        <v>102864</v>
      </c>
      <c r="D45" s="78">
        <v>100000</v>
      </c>
      <c r="E45" s="78">
        <f>89900+10100</f>
        <v>100000</v>
      </c>
      <c r="F45" s="78">
        <f>75007+7034</f>
        <v>82041</v>
      </c>
      <c r="G45" s="88">
        <v>80</v>
      </c>
      <c r="H45" s="88">
        <v>80</v>
      </c>
    </row>
    <row r="46" spans="2:8" s="79" customFormat="1" x14ac:dyDescent="0.25">
      <c r="B46" s="86" t="s">
        <v>188</v>
      </c>
      <c r="C46" s="92"/>
      <c r="D46" s="92"/>
      <c r="E46" s="92"/>
      <c r="F46" s="92"/>
      <c r="G46" s="86"/>
      <c r="H46" s="86"/>
    </row>
    <row r="47" spans="2:8" s="89" customFormat="1" x14ac:dyDescent="0.25">
      <c r="B47" s="88" t="s">
        <v>125</v>
      </c>
      <c r="C47" s="78">
        <v>81001</v>
      </c>
      <c r="D47" s="78">
        <f>77653+12247</f>
        <v>89900</v>
      </c>
      <c r="E47" s="78">
        <f>77653+12247</f>
        <v>89900</v>
      </c>
      <c r="F47" s="78">
        <f>40271+33274+1462</f>
        <v>75007</v>
      </c>
      <c r="G47" s="88">
        <v>93</v>
      </c>
      <c r="H47" s="88">
        <v>83</v>
      </c>
    </row>
    <row r="48" spans="2:8" s="79" customFormat="1" x14ac:dyDescent="0.25">
      <c r="B48" s="86" t="s">
        <v>121</v>
      </c>
      <c r="C48" s="92">
        <v>29371</v>
      </c>
      <c r="D48" s="92">
        <v>77653</v>
      </c>
      <c r="E48" s="92">
        <v>77653</v>
      </c>
      <c r="F48" s="92">
        <f>3843.15+7585.21+7496.96+6962.92+158.31+2087.65+2060.08+126.97+765.42+743.36+2869.36+255.18+1894.91+1722.35+1699.6</f>
        <v>40271.43</v>
      </c>
      <c r="G48" s="86">
        <v>137</v>
      </c>
      <c r="H48" s="86">
        <v>52</v>
      </c>
    </row>
    <row r="49" spans="2:8" s="79" customFormat="1" x14ac:dyDescent="0.25">
      <c r="B49" s="86" t="s">
        <v>122</v>
      </c>
      <c r="C49" s="92">
        <v>50453</v>
      </c>
      <c r="D49" s="92">
        <v>12247</v>
      </c>
      <c r="E49" s="92">
        <v>12247</v>
      </c>
      <c r="F49" s="92">
        <v>33274.22</v>
      </c>
      <c r="G49" s="86">
        <v>66</v>
      </c>
      <c r="H49" s="86">
        <v>272</v>
      </c>
    </row>
    <row r="50" spans="2:8" s="79" customFormat="1" x14ac:dyDescent="0.25">
      <c r="B50" s="86" t="s">
        <v>123</v>
      </c>
      <c r="C50" s="92">
        <v>1177</v>
      </c>
      <c r="D50" s="92">
        <v>0</v>
      </c>
      <c r="E50" s="92">
        <v>0</v>
      </c>
      <c r="F50" s="92">
        <v>1461.83</v>
      </c>
      <c r="G50" s="86"/>
      <c r="H50" s="86"/>
    </row>
    <row r="51" spans="2:8" s="79" customFormat="1" x14ac:dyDescent="0.25">
      <c r="B51" s="86"/>
      <c r="C51" s="92"/>
      <c r="D51" s="92"/>
      <c r="E51" s="92"/>
      <c r="F51" s="92"/>
      <c r="G51" s="86"/>
      <c r="H51" s="86"/>
    </row>
    <row r="52" spans="2:8" s="89" customFormat="1" ht="25.5" x14ac:dyDescent="0.25">
      <c r="B52" s="84" t="s">
        <v>126</v>
      </c>
      <c r="C52" s="78">
        <v>21863</v>
      </c>
      <c r="D52" s="78">
        <f>7100+3000</f>
        <v>10100</v>
      </c>
      <c r="E52" s="78">
        <f>7100+3000</f>
        <v>10100</v>
      </c>
      <c r="F52" s="78">
        <v>7034</v>
      </c>
      <c r="G52" s="88">
        <v>32</v>
      </c>
      <c r="H52" s="88">
        <v>70</v>
      </c>
    </row>
    <row r="53" spans="2:8" s="79" customFormat="1" ht="25.5" x14ac:dyDescent="0.25">
      <c r="B53" s="84" t="s">
        <v>127</v>
      </c>
      <c r="C53" s="92">
        <v>18987</v>
      </c>
      <c r="D53" s="92">
        <v>7100</v>
      </c>
      <c r="E53" s="92">
        <v>7100</v>
      </c>
      <c r="F53" s="92">
        <f>798+6236.25</f>
        <v>7034.25</v>
      </c>
      <c r="G53" s="86">
        <v>37</v>
      </c>
      <c r="H53" s="86">
        <v>99</v>
      </c>
    </row>
    <row r="54" spans="2:8" s="89" customFormat="1" ht="25.5" x14ac:dyDescent="0.25">
      <c r="B54" s="84" t="s">
        <v>128</v>
      </c>
      <c r="C54" s="92">
        <v>2876</v>
      </c>
      <c r="D54" s="92">
        <v>3000</v>
      </c>
      <c r="E54" s="92">
        <v>3000</v>
      </c>
      <c r="F54" s="92">
        <v>0</v>
      </c>
      <c r="G54" s="86"/>
      <c r="H54" s="86"/>
    </row>
    <row r="55" spans="2:8" s="79" customFormat="1" x14ac:dyDescent="0.25">
      <c r="C55" s="100"/>
      <c r="D55" s="100"/>
      <c r="F55" s="100"/>
    </row>
    <row r="56" spans="2:8" s="79" customFormat="1" x14ac:dyDescent="0.25">
      <c r="D56" s="100"/>
      <c r="E56" s="100"/>
      <c r="F56" s="100"/>
    </row>
    <row r="59" spans="2:8" x14ac:dyDescent="0.25">
      <c r="F59" s="79"/>
    </row>
  </sheetData>
  <mergeCells count="1">
    <mergeCell ref="B2:H2"/>
  </mergeCells>
  <pageMargins left="0.7" right="0.7" top="0.75" bottom="0.75" header="0.3" footer="0.3"/>
  <pageSetup paperSize="9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1"/>
  <sheetViews>
    <sheetView workbookViewId="0">
      <selection activeCell="H9" sqref="H9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44" t="s">
        <v>33</v>
      </c>
      <c r="C2" s="144"/>
      <c r="D2" s="144"/>
      <c r="E2" s="144"/>
      <c r="F2" s="144"/>
      <c r="G2" s="144"/>
      <c r="H2" s="144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43" t="s">
        <v>7</v>
      </c>
      <c r="C4" s="43" t="s">
        <v>276</v>
      </c>
      <c r="D4" s="43" t="s">
        <v>200</v>
      </c>
      <c r="E4" s="43" t="s">
        <v>199</v>
      </c>
      <c r="F4" s="43" t="s">
        <v>277</v>
      </c>
      <c r="G4" s="43" t="s">
        <v>19</v>
      </c>
      <c r="H4" s="43" t="s">
        <v>46</v>
      </c>
    </row>
    <row r="5" spans="2:8" x14ac:dyDescent="0.25">
      <c r="B5" s="46">
        <v>1</v>
      </c>
      <c r="C5" s="46">
        <v>2</v>
      </c>
      <c r="D5" s="46">
        <v>3</v>
      </c>
      <c r="E5" s="46">
        <v>4</v>
      </c>
      <c r="F5" s="46">
        <v>5</v>
      </c>
      <c r="G5" s="46" t="s">
        <v>29</v>
      </c>
      <c r="H5" s="46" t="s">
        <v>30</v>
      </c>
    </row>
    <row r="6" spans="2:8" ht="15.75" customHeight="1" x14ac:dyDescent="0.25">
      <c r="B6" s="10" t="s">
        <v>44</v>
      </c>
      <c r="C6" s="60">
        <v>842558</v>
      </c>
      <c r="D6" s="8">
        <v>950000</v>
      </c>
      <c r="E6" s="8">
        <v>950000</v>
      </c>
      <c r="F6" s="60">
        <v>962116</v>
      </c>
      <c r="G6" s="36">
        <v>114</v>
      </c>
      <c r="H6" s="36">
        <v>101</v>
      </c>
    </row>
    <row r="7" spans="2:8" ht="15.75" customHeight="1" x14ac:dyDescent="0.25">
      <c r="B7" s="10" t="s">
        <v>57</v>
      </c>
      <c r="C7" s="60">
        <v>842558</v>
      </c>
      <c r="D7" s="8">
        <v>950000</v>
      </c>
      <c r="E7" s="8">
        <v>950000</v>
      </c>
      <c r="F7" s="60">
        <v>962116</v>
      </c>
      <c r="G7" s="36">
        <v>114</v>
      </c>
      <c r="H7" s="36">
        <v>101</v>
      </c>
    </row>
    <row r="8" spans="2:8" x14ac:dyDescent="0.25">
      <c r="B8" s="28" t="s">
        <v>58</v>
      </c>
      <c r="C8" s="60">
        <v>842558</v>
      </c>
      <c r="D8" s="8">
        <v>950000</v>
      </c>
      <c r="E8" s="8">
        <v>950000</v>
      </c>
      <c r="F8" s="60">
        <v>962116</v>
      </c>
      <c r="G8" s="36">
        <v>114</v>
      </c>
      <c r="H8" s="36">
        <v>101</v>
      </c>
    </row>
    <row r="9" spans="2:8" x14ac:dyDescent="0.25">
      <c r="B9" s="39"/>
      <c r="C9" s="39"/>
      <c r="D9" s="39"/>
      <c r="E9" s="39"/>
      <c r="F9" s="39"/>
      <c r="G9" s="39"/>
      <c r="H9" s="39"/>
    </row>
    <row r="10" spans="2:8" x14ac:dyDescent="0.25">
      <c r="B10" s="39"/>
      <c r="C10" s="39"/>
      <c r="D10" s="39"/>
      <c r="E10" s="39"/>
      <c r="F10" s="39"/>
      <c r="G10" s="39"/>
      <c r="H10" s="39"/>
    </row>
    <row r="11" spans="2:8" x14ac:dyDescent="0.25">
      <c r="B11" s="39"/>
      <c r="C11" s="39"/>
      <c r="D11" s="39"/>
      <c r="E11" s="39"/>
      <c r="F11" s="39"/>
      <c r="G11" s="39"/>
      <c r="H11" s="39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20"/>
  <sheetViews>
    <sheetView workbookViewId="0">
      <selection activeCell="I15" sqref="I15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44" t="s">
        <v>11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44" t="s">
        <v>49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</row>
    <row r="5" spans="2:12" ht="15.75" customHeight="1" x14ac:dyDescent="0.25">
      <c r="B5" s="144" t="s">
        <v>34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63" t="s">
        <v>7</v>
      </c>
      <c r="C7" s="164"/>
      <c r="D7" s="164"/>
      <c r="E7" s="164"/>
      <c r="F7" s="165"/>
      <c r="G7" s="47" t="s">
        <v>310</v>
      </c>
      <c r="H7" s="47" t="s">
        <v>200</v>
      </c>
      <c r="I7" s="47" t="s">
        <v>199</v>
      </c>
      <c r="J7" s="47" t="s">
        <v>273</v>
      </c>
      <c r="K7" s="47" t="s">
        <v>19</v>
      </c>
      <c r="L7" s="47" t="s">
        <v>46</v>
      </c>
    </row>
    <row r="8" spans="2:12" x14ac:dyDescent="0.25">
      <c r="B8" s="163">
        <v>1</v>
      </c>
      <c r="C8" s="164"/>
      <c r="D8" s="164"/>
      <c r="E8" s="164"/>
      <c r="F8" s="165"/>
      <c r="G8" s="48">
        <v>2</v>
      </c>
      <c r="H8" s="48">
        <v>3</v>
      </c>
      <c r="I8" s="48">
        <v>4</v>
      </c>
      <c r="J8" s="48">
        <v>5</v>
      </c>
      <c r="K8" s="48" t="s">
        <v>29</v>
      </c>
      <c r="L8" s="48" t="s">
        <v>30</v>
      </c>
    </row>
    <row r="9" spans="2:12" ht="25.5" x14ac:dyDescent="0.25">
      <c r="B9" s="10">
        <v>8</v>
      </c>
      <c r="C9" s="10"/>
      <c r="D9" s="10"/>
      <c r="E9" s="10"/>
      <c r="F9" s="10" t="s">
        <v>8</v>
      </c>
      <c r="G9" s="8"/>
      <c r="H9" s="8"/>
      <c r="I9" s="8"/>
      <c r="J9" s="36"/>
      <c r="K9" s="36"/>
      <c r="L9" s="36"/>
    </row>
    <row r="10" spans="2:12" x14ac:dyDescent="0.25">
      <c r="B10" s="10"/>
      <c r="C10" s="14">
        <v>84</v>
      </c>
      <c r="D10" s="14"/>
      <c r="E10" s="14"/>
      <c r="F10" s="14" t="s">
        <v>13</v>
      </c>
      <c r="G10" s="8"/>
      <c r="H10" s="8"/>
      <c r="I10" s="8"/>
      <c r="J10" s="36"/>
      <c r="K10" s="36"/>
      <c r="L10" s="36"/>
    </row>
    <row r="11" spans="2:12" ht="51" x14ac:dyDescent="0.25">
      <c r="B11" s="11"/>
      <c r="C11" s="11"/>
      <c r="D11" s="11">
        <v>841</v>
      </c>
      <c r="E11" s="11"/>
      <c r="F11" s="28" t="s">
        <v>35</v>
      </c>
      <c r="G11" s="8"/>
      <c r="H11" s="8"/>
      <c r="I11" s="8"/>
      <c r="J11" s="36"/>
      <c r="K11" s="36"/>
      <c r="L11" s="36"/>
    </row>
    <row r="12" spans="2:12" ht="25.5" x14ac:dyDescent="0.25">
      <c r="B12" s="11"/>
      <c r="C12" s="11"/>
      <c r="D12" s="11"/>
      <c r="E12" s="11">
        <v>8413</v>
      </c>
      <c r="F12" s="28" t="s">
        <v>36</v>
      </c>
      <c r="G12" s="8"/>
      <c r="H12" s="8"/>
      <c r="I12" s="8"/>
      <c r="J12" s="36"/>
      <c r="K12" s="36"/>
      <c r="L12" s="36"/>
    </row>
    <row r="13" spans="2:12" x14ac:dyDescent="0.25">
      <c r="B13" s="11"/>
      <c r="C13" s="11"/>
      <c r="D13" s="11"/>
      <c r="E13" s="12" t="s">
        <v>17</v>
      </c>
      <c r="F13" s="16"/>
      <c r="G13" s="8"/>
      <c r="H13" s="8"/>
      <c r="I13" s="8"/>
      <c r="J13" s="36"/>
      <c r="K13" s="36"/>
      <c r="L13" s="36"/>
    </row>
    <row r="14" spans="2:12" ht="25.5" x14ac:dyDescent="0.25">
      <c r="B14" s="13">
        <v>5</v>
      </c>
      <c r="C14" s="13"/>
      <c r="D14" s="13"/>
      <c r="E14" s="13"/>
      <c r="F14" s="17" t="s">
        <v>9</v>
      </c>
      <c r="G14" s="8"/>
      <c r="H14" s="8"/>
      <c r="I14" s="8"/>
      <c r="J14" s="36"/>
      <c r="K14" s="36"/>
      <c r="L14" s="36"/>
    </row>
    <row r="15" spans="2:12" ht="25.5" x14ac:dyDescent="0.25">
      <c r="B15" s="14"/>
      <c r="C15" s="14">
        <v>54</v>
      </c>
      <c r="D15" s="14"/>
      <c r="E15" s="14"/>
      <c r="F15" s="18" t="s">
        <v>14</v>
      </c>
      <c r="G15" s="8"/>
      <c r="H15" s="8"/>
      <c r="I15" s="9"/>
      <c r="J15" s="36"/>
      <c r="K15" s="36"/>
      <c r="L15" s="36"/>
    </row>
    <row r="16" spans="2:12" ht="63.75" x14ac:dyDescent="0.25">
      <c r="B16" s="14"/>
      <c r="C16" s="14"/>
      <c r="D16" s="14">
        <v>541</v>
      </c>
      <c r="E16" s="28"/>
      <c r="F16" s="28" t="s">
        <v>37</v>
      </c>
      <c r="G16" s="8"/>
      <c r="H16" s="8"/>
      <c r="I16" s="9"/>
      <c r="J16" s="36"/>
      <c r="K16" s="36"/>
      <c r="L16" s="36"/>
    </row>
    <row r="17" spans="2:12" ht="38.25" x14ac:dyDescent="0.25">
      <c r="B17" s="14"/>
      <c r="C17" s="14"/>
      <c r="D17" s="14"/>
      <c r="E17" s="28">
        <v>5413</v>
      </c>
      <c r="F17" s="28" t="s">
        <v>38</v>
      </c>
      <c r="G17" s="8"/>
      <c r="H17" s="8"/>
      <c r="I17" s="9"/>
      <c r="J17" s="36"/>
      <c r="K17" s="36"/>
      <c r="L17" s="36"/>
    </row>
    <row r="18" spans="2:12" x14ac:dyDescent="0.25">
      <c r="B18" s="15"/>
      <c r="C18" s="13"/>
      <c r="D18" s="13"/>
      <c r="E18" s="13"/>
      <c r="F18" s="17" t="s">
        <v>17</v>
      </c>
      <c r="G18" s="8"/>
      <c r="H18" s="8"/>
      <c r="I18" s="8"/>
      <c r="J18" s="36"/>
      <c r="K18" s="36"/>
      <c r="L18" s="36"/>
    </row>
    <row r="20" spans="2:12" x14ac:dyDescent="0.25"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</row>
    <row r="21" spans="2:12" x14ac:dyDescent="0.25"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</row>
    <row r="22" spans="2:12" x14ac:dyDescent="0.25"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</row>
    <row r="120" spans="4:4" x14ac:dyDescent="0.25">
      <c r="D120">
        <f ca="1">D106:D120</f>
        <v>0</v>
      </c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3"/>
  <sheetViews>
    <sheetView topLeftCell="A4" workbookViewId="0">
      <selection activeCell="H54" sqref="H54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44" t="s">
        <v>39</v>
      </c>
      <c r="C2" s="144"/>
      <c r="D2" s="144"/>
      <c r="E2" s="144"/>
      <c r="F2" s="144"/>
      <c r="G2" s="144"/>
      <c r="H2" s="144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43" t="s">
        <v>7</v>
      </c>
      <c r="C4" s="43" t="s">
        <v>266</v>
      </c>
      <c r="D4" s="43" t="s">
        <v>200</v>
      </c>
      <c r="E4" s="43" t="s">
        <v>199</v>
      </c>
      <c r="F4" s="43" t="s">
        <v>275</v>
      </c>
      <c r="G4" s="43" t="s">
        <v>19</v>
      </c>
      <c r="H4" s="43" t="s">
        <v>46</v>
      </c>
    </row>
    <row r="5" spans="2:8" x14ac:dyDescent="0.25">
      <c r="B5" s="43">
        <v>1</v>
      </c>
      <c r="C5" s="43">
        <v>2</v>
      </c>
      <c r="D5" s="43">
        <v>3</v>
      </c>
      <c r="E5" s="43">
        <v>4</v>
      </c>
      <c r="F5" s="43">
        <v>5</v>
      </c>
      <c r="G5" s="43" t="s">
        <v>29</v>
      </c>
      <c r="H5" s="43" t="s">
        <v>30</v>
      </c>
    </row>
    <row r="6" spans="2:8" x14ac:dyDescent="0.25">
      <c r="B6" s="10" t="s">
        <v>41</v>
      </c>
      <c r="C6" s="65">
        <v>839914</v>
      </c>
      <c r="D6" s="61">
        <f>839900+10000+65+100000+35</f>
        <v>950000</v>
      </c>
      <c r="E6" s="62">
        <f>839900+10000+65+100000+35</f>
        <v>950000</v>
      </c>
      <c r="F6" s="65">
        <v>986555</v>
      </c>
      <c r="G6" s="63">
        <v>117</v>
      </c>
      <c r="H6" s="63">
        <v>104</v>
      </c>
    </row>
    <row r="7" spans="2:8" x14ac:dyDescent="0.25">
      <c r="B7" s="10" t="s">
        <v>16</v>
      </c>
      <c r="C7" s="60"/>
      <c r="D7" s="8"/>
      <c r="E7" s="8"/>
      <c r="F7" s="60"/>
      <c r="G7" s="36"/>
      <c r="H7" s="36"/>
    </row>
    <row r="8" spans="2:8" ht="25.5" x14ac:dyDescent="0.25">
      <c r="B8" s="66" t="s">
        <v>120</v>
      </c>
      <c r="C8" s="60">
        <v>729266</v>
      </c>
      <c r="D8" s="8">
        <v>839900</v>
      </c>
      <c r="E8" s="8">
        <v>839900</v>
      </c>
      <c r="F8" s="60">
        <v>863677</v>
      </c>
      <c r="G8" s="36">
        <v>118</v>
      </c>
      <c r="H8" s="36">
        <v>103</v>
      </c>
    </row>
    <row r="9" spans="2:8" x14ac:dyDescent="0.25">
      <c r="B9" s="10" t="s">
        <v>18</v>
      </c>
      <c r="C9" s="36"/>
      <c r="D9" s="8"/>
      <c r="E9" s="8"/>
      <c r="F9" s="36"/>
      <c r="G9" s="36"/>
      <c r="H9" s="36"/>
    </row>
    <row r="10" spans="2:8" x14ac:dyDescent="0.25">
      <c r="B10" s="66" t="s">
        <v>113</v>
      </c>
      <c r="C10" s="60">
        <v>7937</v>
      </c>
      <c r="D10" s="8">
        <v>10000</v>
      </c>
      <c r="E10" s="8">
        <v>10000</v>
      </c>
      <c r="F10" s="60">
        <v>18321</v>
      </c>
      <c r="G10" s="36">
        <v>231</v>
      </c>
      <c r="H10" s="36">
        <v>183</v>
      </c>
    </row>
    <row r="11" spans="2:8" x14ac:dyDescent="0.25">
      <c r="B11" s="10" t="s">
        <v>309</v>
      </c>
      <c r="C11" s="36"/>
      <c r="D11" s="8"/>
      <c r="E11" s="8"/>
      <c r="F11" s="36"/>
      <c r="G11" s="36"/>
      <c r="H11" s="36"/>
    </row>
    <row r="12" spans="2:8" x14ac:dyDescent="0.25">
      <c r="B12" s="67" t="s">
        <v>115</v>
      </c>
      <c r="C12" s="60">
        <v>2491</v>
      </c>
      <c r="D12" s="8">
        <v>65</v>
      </c>
      <c r="E12" s="8">
        <v>65</v>
      </c>
      <c r="F12" s="60">
        <v>2364</v>
      </c>
      <c r="G12" s="36">
        <v>95</v>
      </c>
      <c r="H12" s="36"/>
    </row>
    <row r="13" spans="2:8" x14ac:dyDescent="0.25">
      <c r="B13" s="10" t="s">
        <v>308</v>
      </c>
      <c r="C13" s="36"/>
      <c r="D13" s="8"/>
      <c r="E13" s="8"/>
      <c r="F13" s="36"/>
      <c r="G13" s="36"/>
      <c r="H13" s="36"/>
    </row>
    <row r="14" spans="2:8" ht="25.5" x14ac:dyDescent="0.25">
      <c r="B14" s="67" t="s">
        <v>185</v>
      </c>
      <c r="C14" s="60">
        <v>100220</v>
      </c>
      <c r="D14" s="8">
        <v>100000</v>
      </c>
      <c r="E14" s="8">
        <v>100000</v>
      </c>
      <c r="F14" s="60">
        <v>102193</v>
      </c>
      <c r="G14" s="36">
        <v>102</v>
      </c>
      <c r="H14" s="36">
        <v>102</v>
      </c>
    </row>
    <row r="15" spans="2:8" x14ac:dyDescent="0.25">
      <c r="B15" s="10" t="s">
        <v>60</v>
      </c>
      <c r="C15" s="36"/>
      <c r="D15" s="8"/>
      <c r="E15" s="8"/>
      <c r="F15" s="36"/>
      <c r="G15" s="36"/>
      <c r="H15" s="36"/>
    </row>
    <row r="16" spans="2:8" x14ac:dyDescent="0.25">
      <c r="B16" s="67" t="s">
        <v>114</v>
      </c>
      <c r="C16" s="36">
        <v>0</v>
      </c>
      <c r="D16" s="8">
        <v>35</v>
      </c>
      <c r="E16" s="8">
        <v>35</v>
      </c>
      <c r="F16" s="36">
        <v>0</v>
      </c>
      <c r="G16" s="36"/>
      <c r="H16" s="36"/>
    </row>
    <row r="17" spans="2:8" x14ac:dyDescent="0.25">
      <c r="B17" s="67"/>
      <c r="C17" s="36"/>
      <c r="D17" s="8"/>
      <c r="E17" s="9"/>
      <c r="F17" s="36"/>
      <c r="G17" s="36"/>
      <c r="H17" s="36"/>
    </row>
    <row r="18" spans="2:8" x14ac:dyDescent="0.25">
      <c r="B18" s="67"/>
      <c r="C18" s="36"/>
      <c r="D18" s="8"/>
      <c r="E18" s="9"/>
      <c r="F18" s="36"/>
      <c r="G18" s="36"/>
      <c r="H18" s="36"/>
    </row>
    <row r="19" spans="2:8" x14ac:dyDescent="0.25">
      <c r="B19" s="14"/>
      <c r="C19" s="36"/>
      <c r="D19" s="8"/>
      <c r="E19" s="9"/>
      <c r="F19" s="36"/>
      <c r="G19" s="36"/>
      <c r="H19" s="36"/>
    </row>
    <row r="20" spans="2:8" x14ac:dyDescent="0.25">
      <c r="B20" s="27"/>
      <c r="C20" s="36"/>
      <c r="D20" s="8"/>
      <c r="E20" s="9"/>
      <c r="F20" s="36"/>
      <c r="G20" s="36"/>
      <c r="H20" s="36"/>
    </row>
    <row r="21" spans="2:8" s="64" customFormat="1" ht="15.75" customHeight="1" x14ac:dyDescent="0.25">
      <c r="B21" s="10" t="s">
        <v>42</v>
      </c>
      <c r="C21" s="78">
        <f>729266+7937+102864+2491</f>
        <v>842558</v>
      </c>
      <c r="D21" s="61">
        <f>839900+10000+100000+35+65</f>
        <v>950000</v>
      </c>
      <c r="E21" s="62">
        <f>839900+10000+100000+35+65</f>
        <v>950000</v>
      </c>
      <c r="F21" s="78">
        <v>962116</v>
      </c>
      <c r="G21" s="63">
        <v>114</v>
      </c>
      <c r="H21" s="63">
        <v>101</v>
      </c>
    </row>
    <row r="22" spans="2:8" ht="15.75" customHeight="1" x14ac:dyDescent="0.25">
      <c r="B22" s="10"/>
      <c r="C22" s="36"/>
      <c r="D22" s="8"/>
      <c r="E22" s="8"/>
      <c r="F22" s="36"/>
      <c r="G22" s="36"/>
      <c r="H22" s="36"/>
    </row>
    <row r="23" spans="2:8" s="64" customFormat="1" x14ac:dyDescent="0.25">
      <c r="B23" s="10" t="s">
        <v>16</v>
      </c>
      <c r="C23" s="65">
        <f>706251+23015</f>
        <v>729266</v>
      </c>
      <c r="D23" s="61">
        <f>776600+61309+1991</f>
        <v>839900</v>
      </c>
      <c r="E23" s="61">
        <f>776600+61309+1991</f>
        <v>839900</v>
      </c>
      <c r="F23" s="65">
        <f>838485+25192</f>
        <v>863677</v>
      </c>
      <c r="G23" s="63">
        <v>118</v>
      </c>
      <c r="H23" s="63">
        <v>103</v>
      </c>
    </row>
    <row r="24" spans="2:8" x14ac:dyDescent="0.25">
      <c r="B24" s="25" t="s">
        <v>121</v>
      </c>
      <c r="C24" s="60">
        <v>706251</v>
      </c>
      <c r="D24" s="8">
        <f>348879+427721</f>
        <v>776600</v>
      </c>
      <c r="E24" s="8">
        <f>348879+427721</f>
        <v>776600</v>
      </c>
      <c r="F24" s="60">
        <f>332649+505836</f>
        <v>838485</v>
      </c>
      <c r="G24" s="36">
        <v>119</v>
      </c>
      <c r="H24" s="36">
        <v>108</v>
      </c>
    </row>
    <row r="25" spans="2:8" x14ac:dyDescent="0.25">
      <c r="B25" s="26" t="s">
        <v>122</v>
      </c>
      <c r="C25" s="60">
        <f>4567+18448</f>
        <v>23015</v>
      </c>
      <c r="D25" s="8">
        <f>41637+19672</f>
        <v>61309</v>
      </c>
      <c r="E25" s="8">
        <f>41637+19672</f>
        <v>61309</v>
      </c>
      <c r="F25" s="60">
        <f>7851+17341</f>
        <v>25192</v>
      </c>
      <c r="G25" s="36">
        <v>109</v>
      </c>
      <c r="H25" s="36">
        <v>41</v>
      </c>
    </row>
    <row r="26" spans="2:8" x14ac:dyDescent="0.25">
      <c r="B26" s="26" t="s">
        <v>123</v>
      </c>
      <c r="C26" s="36">
        <v>0</v>
      </c>
      <c r="D26" s="8">
        <v>1991</v>
      </c>
      <c r="E26" s="8">
        <v>1991</v>
      </c>
      <c r="F26" s="36">
        <v>0</v>
      </c>
      <c r="G26" s="36"/>
      <c r="H26" s="36"/>
    </row>
    <row r="27" spans="2:8" x14ac:dyDescent="0.25">
      <c r="B27" s="27" t="s">
        <v>186</v>
      </c>
      <c r="C27" s="36">
        <v>0</v>
      </c>
      <c r="D27" s="8">
        <v>0</v>
      </c>
      <c r="E27" s="8">
        <v>0</v>
      </c>
      <c r="F27" s="36">
        <v>0</v>
      </c>
      <c r="G27" s="36"/>
      <c r="H27" s="36"/>
    </row>
    <row r="28" spans="2:8" x14ac:dyDescent="0.25">
      <c r="B28" s="27"/>
      <c r="C28" s="36"/>
      <c r="D28" s="8"/>
      <c r="E28" s="8"/>
      <c r="F28" s="36"/>
      <c r="G28" s="36"/>
      <c r="H28" s="36"/>
    </row>
    <row r="29" spans="2:8" s="64" customFormat="1" x14ac:dyDescent="0.25">
      <c r="B29" s="10" t="s">
        <v>18</v>
      </c>
      <c r="C29" s="65">
        <v>7937</v>
      </c>
      <c r="D29" s="61">
        <v>10000</v>
      </c>
      <c r="E29" s="61">
        <v>10000</v>
      </c>
      <c r="F29" s="65">
        <v>16177</v>
      </c>
      <c r="G29" s="63">
        <v>204</v>
      </c>
      <c r="H29" s="63">
        <v>162</v>
      </c>
    </row>
    <row r="30" spans="2:8" x14ac:dyDescent="0.25">
      <c r="B30" s="25" t="s">
        <v>121</v>
      </c>
      <c r="C30" s="36">
        <v>0</v>
      </c>
      <c r="D30" s="36">
        <v>0</v>
      </c>
      <c r="E30" s="36">
        <v>0</v>
      </c>
      <c r="F30" s="36">
        <v>0</v>
      </c>
      <c r="G30" s="36"/>
      <c r="H30" s="36"/>
    </row>
    <row r="31" spans="2:8" x14ac:dyDescent="0.25">
      <c r="B31" s="26" t="s">
        <v>122</v>
      </c>
      <c r="C31" s="74">
        <v>7937</v>
      </c>
      <c r="D31" s="74">
        <v>10000</v>
      </c>
      <c r="E31" s="74">
        <v>10000</v>
      </c>
      <c r="F31" s="74">
        <v>16177</v>
      </c>
      <c r="G31" s="73">
        <v>204</v>
      </c>
      <c r="H31" s="73">
        <v>162</v>
      </c>
    </row>
    <row r="32" spans="2:8" x14ac:dyDescent="0.25">
      <c r="B32" s="26" t="s">
        <v>123</v>
      </c>
      <c r="C32" s="36">
        <v>0</v>
      </c>
      <c r="D32" s="36">
        <v>0</v>
      </c>
      <c r="E32" s="36">
        <v>0</v>
      </c>
      <c r="F32" s="36">
        <v>0</v>
      </c>
      <c r="G32" s="36"/>
      <c r="H32" s="36"/>
    </row>
    <row r="33" spans="2:8" x14ac:dyDescent="0.25">
      <c r="B33" s="27" t="s">
        <v>124</v>
      </c>
      <c r="C33" s="36">
        <v>0</v>
      </c>
      <c r="D33" s="36">
        <v>0</v>
      </c>
      <c r="E33" s="36">
        <v>0</v>
      </c>
      <c r="F33" s="36">
        <v>0</v>
      </c>
      <c r="G33" s="36"/>
      <c r="H33" s="36"/>
    </row>
    <row r="34" spans="2:8" x14ac:dyDescent="0.25">
      <c r="B34" s="27"/>
      <c r="C34" s="36"/>
      <c r="D34" s="36"/>
      <c r="E34" s="36"/>
      <c r="F34" s="36"/>
      <c r="G34" s="36"/>
      <c r="H34" s="36"/>
    </row>
    <row r="35" spans="2:8" s="64" customFormat="1" x14ac:dyDescent="0.25">
      <c r="B35" s="10" t="s">
        <v>308</v>
      </c>
      <c r="C35" s="65">
        <f>29371+50453+1177+18987+2876</f>
        <v>102864</v>
      </c>
      <c r="D35" s="61">
        <f>77653+12247+7100+3000</f>
        <v>100000</v>
      </c>
      <c r="E35" s="61">
        <f>77653+12247+7100+3000</f>
        <v>100000</v>
      </c>
      <c r="F35" s="65">
        <f>40271+33274+1462+7034</f>
        <v>82041</v>
      </c>
      <c r="G35" s="63">
        <v>80</v>
      </c>
      <c r="H35" s="63">
        <v>82</v>
      </c>
    </row>
    <row r="36" spans="2:8" x14ac:dyDescent="0.25">
      <c r="B36" s="25" t="s">
        <v>121</v>
      </c>
      <c r="C36" s="60">
        <v>29371</v>
      </c>
      <c r="D36" s="8">
        <v>77653</v>
      </c>
      <c r="E36" s="8">
        <v>77653</v>
      </c>
      <c r="F36" s="60">
        <v>40271</v>
      </c>
      <c r="G36" s="36">
        <v>137</v>
      </c>
      <c r="H36" s="36">
        <v>52</v>
      </c>
    </row>
    <row r="37" spans="2:8" x14ac:dyDescent="0.25">
      <c r="B37" s="26" t="s">
        <v>122</v>
      </c>
      <c r="C37" s="60">
        <v>50453</v>
      </c>
      <c r="D37" s="8">
        <v>12247</v>
      </c>
      <c r="E37" s="8">
        <v>12247</v>
      </c>
      <c r="F37" s="60">
        <v>33274</v>
      </c>
      <c r="G37" s="36">
        <v>66</v>
      </c>
      <c r="H37" s="36">
        <v>272</v>
      </c>
    </row>
    <row r="38" spans="2:8" x14ac:dyDescent="0.25">
      <c r="B38" s="26" t="s">
        <v>123</v>
      </c>
      <c r="C38" s="60">
        <v>1177</v>
      </c>
      <c r="D38" s="8">
        <v>0</v>
      </c>
      <c r="E38" s="8">
        <v>0</v>
      </c>
      <c r="F38" s="60">
        <v>1462</v>
      </c>
      <c r="G38" s="36"/>
      <c r="H38" s="36"/>
    </row>
    <row r="39" spans="2:8" x14ac:dyDescent="0.25">
      <c r="B39" s="27" t="s">
        <v>124</v>
      </c>
      <c r="C39" s="60">
        <v>18987</v>
      </c>
      <c r="D39" s="60">
        <v>7100</v>
      </c>
      <c r="E39" s="60">
        <v>7100</v>
      </c>
      <c r="F39" s="60">
        <v>7034</v>
      </c>
      <c r="G39" s="36">
        <v>37</v>
      </c>
      <c r="H39" s="36">
        <v>99</v>
      </c>
    </row>
    <row r="40" spans="2:8" x14ac:dyDescent="0.25">
      <c r="B40" s="27" t="s">
        <v>189</v>
      </c>
      <c r="C40" s="60">
        <v>2876</v>
      </c>
      <c r="D40" s="60">
        <v>3000</v>
      </c>
      <c r="E40" s="60">
        <v>3000</v>
      </c>
      <c r="F40" s="60">
        <v>0</v>
      </c>
      <c r="G40" s="36"/>
      <c r="H40" s="36"/>
    </row>
    <row r="41" spans="2:8" x14ac:dyDescent="0.25">
      <c r="B41" s="27"/>
      <c r="C41" s="60"/>
      <c r="D41" s="36"/>
      <c r="E41" s="36"/>
      <c r="F41" s="60"/>
      <c r="G41" s="36"/>
      <c r="H41" s="36"/>
    </row>
    <row r="42" spans="2:8" s="64" customFormat="1" x14ac:dyDescent="0.25">
      <c r="B42" s="10" t="s">
        <v>60</v>
      </c>
      <c r="C42" s="63">
        <v>0</v>
      </c>
      <c r="D42" s="63">
        <v>35</v>
      </c>
      <c r="E42" s="63">
        <v>35</v>
      </c>
      <c r="F42" s="63">
        <v>0</v>
      </c>
      <c r="G42" s="63"/>
      <c r="H42" s="63"/>
    </row>
    <row r="43" spans="2:8" x14ac:dyDescent="0.25">
      <c r="B43" s="25" t="s">
        <v>121</v>
      </c>
      <c r="C43" s="36">
        <v>0</v>
      </c>
      <c r="D43" s="36">
        <v>0</v>
      </c>
      <c r="E43" s="36">
        <v>0</v>
      </c>
      <c r="F43" s="36">
        <v>0</v>
      </c>
      <c r="G43" s="36"/>
      <c r="H43" s="36"/>
    </row>
    <row r="44" spans="2:8" x14ac:dyDescent="0.25">
      <c r="B44" s="26" t="s">
        <v>122</v>
      </c>
      <c r="C44" s="36">
        <v>0</v>
      </c>
      <c r="D44" s="36">
        <v>35</v>
      </c>
      <c r="E44" s="36">
        <v>35</v>
      </c>
      <c r="F44" s="36">
        <v>0</v>
      </c>
      <c r="G44" s="36"/>
      <c r="H44" s="36"/>
    </row>
    <row r="45" spans="2:8" x14ac:dyDescent="0.25">
      <c r="B45" s="26" t="s">
        <v>123</v>
      </c>
      <c r="C45" s="36">
        <v>0</v>
      </c>
      <c r="D45" s="36">
        <v>0</v>
      </c>
      <c r="E45" s="36">
        <v>0</v>
      </c>
      <c r="F45" s="36">
        <v>0</v>
      </c>
      <c r="G45" s="36"/>
      <c r="H45" s="36"/>
    </row>
    <row r="46" spans="2:8" x14ac:dyDescent="0.25">
      <c r="B46" s="27" t="s">
        <v>124</v>
      </c>
      <c r="C46" s="36">
        <v>0</v>
      </c>
      <c r="D46" s="36">
        <v>0</v>
      </c>
      <c r="E46" s="36">
        <v>0</v>
      </c>
      <c r="F46" s="36">
        <v>0</v>
      </c>
      <c r="G46" s="36"/>
      <c r="H46" s="36"/>
    </row>
    <row r="47" spans="2:8" x14ac:dyDescent="0.25">
      <c r="B47" s="10"/>
      <c r="C47" s="36"/>
      <c r="D47" s="36"/>
      <c r="E47" s="36"/>
      <c r="F47" s="36"/>
      <c r="G47" s="36"/>
      <c r="H47" s="36"/>
    </row>
    <row r="48" spans="2:8" s="64" customFormat="1" x14ac:dyDescent="0.25">
      <c r="B48" s="10" t="s">
        <v>309</v>
      </c>
      <c r="C48" s="65">
        <v>2491</v>
      </c>
      <c r="D48" s="65">
        <v>65</v>
      </c>
      <c r="E48" s="65">
        <v>65</v>
      </c>
      <c r="F48" s="65">
        <v>221</v>
      </c>
      <c r="G48" s="63">
        <v>9</v>
      </c>
      <c r="H48" s="63">
        <v>340</v>
      </c>
    </row>
    <row r="49" spans="2:8" x14ac:dyDescent="0.25">
      <c r="B49" s="25" t="s">
        <v>121</v>
      </c>
      <c r="C49" s="60">
        <v>0</v>
      </c>
      <c r="D49" s="60">
        <v>0</v>
      </c>
      <c r="E49" s="60">
        <v>0</v>
      </c>
      <c r="F49" s="60">
        <v>0</v>
      </c>
      <c r="G49" s="36">
        <v>0</v>
      </c>
      <c r="H49" s="36">
        <v>0</v>
      </c>
    </row>
    <row r="50" spans="2:8" x14ac:dyDescent="0.25">
      <c r="B50" s="26" t="s">
        <v>122</v>
      </c>
      <c r="C50" s="60">
        <v>2491</v>
      </c>
      <c r="D50" s="60">
        <v>65</v>
      </c>
      <c r="E50" s="60">
        <v>65</v>
      </c>
      <c r="F50" s="60">
        <v>221</v>
      </c>
      <c r="G50" s="36">
        <v>9</v>
      </c>
      <c r="H50" s="36">
        <v>340</v>
      </c>
    </row>
    <row r="51" spans="2:8" x14ac:dyDescent="0.25">
      <c r="B51" s="26" t="s">
        <v>123</v>
      </c>
      <c r="C51" s="36">
        <v>0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</row>
    <row r="52" spans="2:8" x14ac:dyDescent="0.25">
      <c r="B52" s="27" t="s">
        <v>124</v>
      </c>
      <c r="C52" s="60">
        <v>0</v>
      </c>
      <c r="D52" s="60">
        <v>0</v>
      </c>
      <c r="E52" s="60">
        <v>0</v>
      </c>
      <c r="F52" s="60">
        <v>0</v>
      </c>
      <c r="G52" s="36">
        <v>0</v>
      </c>
      <c r="H52" s="36">
        <v>0</v>
      </c>
    </row>
    <row r="53" spans="2:8" ht="25.5" x14ac:dyDescent="0.25">
      <c r="B53" s="27" t="s">
        <v>128</v>
      </c>
      <c r="C53" s="36">
        <v>0</v>
      </c>
      <c r="D53" s="60">
        <v>0</v>
      </c>
      <c r="E53" s="60">
        <v>0</v>
      </c>
      <c r="F53" s="36">
        <v>0</v>
      </c>
      <c r="G53" s="36">
        <v>0</v>
      </c>
      <c r="H53" s="36">
        <v>0</v>
      </c>
    </row>
  </sheetData>
  <mergeCells count="1">
    <mergeCell ref="B2:H2"/>
  </mergeCells>
  <pageMargins left="0.70866141732283472" right="0.70866141732283472" top="0.74803149606299213" bottom="0.74803149606299213" header="0.31496062992125984" footer="0.31496062992125984"/>
  <pageSetup paperSize="9" scale="7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607"/>
  <sheetViews>
    <sheetView workbookViewId="0">
      <selection activeCell="H8" sqref="H8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25.42578125" customWidth="1"/>
    <col min="5" max="5" width="39" customWidth="1"/>
    <col min="6" max="8" width="24.28515625" customWidth="1"/>
    <col min="9" max="9" width="15.7109375" customWidth="1"/>
    <col min="10" max="10" width="24.28515625" customWidth="1"/>
  </cols>
  <sheetData>
    <row r="1" spans="2:10" ht="18" x14ac:dyDescent="0.25">
      <c r="B1" s="3"/>
      <c r="C1" s="3"/>
      <c r="D1" s="3"/>
      <c r="E1" s="3"/>
      <c r="F1" s="3"/>
      <c r="G1" s="3"/>
      <c r="H1" s="3"/>
      <c r="I1" s="4"/>
      <c r="J1" s="4"/>
    </row>
    <row r="2" spans="2:10" ht="18" customHeight="1" x14ac:dyDescent="0.25">
      <c r="B2" s="144" t="s">
        <v>10</v>
      </c>
      <c r="C2" s="144"/>
      <c r="D2" s="144"/>
      <c r="E2" s="144"/>
      <c r="F2" s="144"/>
      <c r="G2" s="144"/>
      <c r="H2" s="144"/>
      <c r="I2" s="144"/>
      <c r="J2" s="29"/>
    </row>
    <row r="3" spans="2:10" ht="18" x14ac:dyDescent="0.25">
      <c r="B3" s="3"/>
      <c r="C3" s="3"/>
      <c r="D3" s="3"/>
      <c r="E3" s="3"/>
      <c r="F3" s="3"/>
      <c r="G3" s="3"/>
      <c r="H3" s="3"/>
      <c r="I3" s="4"/>
      <c r="J3" s="4"/>
    </row>
    <row r="4" spans="2:10" ht="15.75" x14ac:dyDescent="0.25">
      <c r="B4" s="173" t="s">
        <v>51</v>
      </c>
      <c r="C4" s="173"/>
      <c r="D4" s="173"/>
      <c r="E4" s="173"/>
      <c r="F4" s="173"/>
      <c r="G4" s="173"/>
      <c r="H4" s="173"/>
      <c r="I4" s="173"/>
    </row>
    <row r="5" spans="2:10" ht="18" x14ac:dyDescent="0.25">
      <c r="B5" s="3"/>
      <c r="C5" s="3"/>
      <c r="D5" s="3"/>
      <c r="E5" s="3"/>
      <c r="F5" s="3"/>
      <c r="G5" s="3"/>
      <c r="H5" s="3"/>
      <c r="I5" s="4"/>
    </row>
    <row r="6" spans="2:10" ht="25.5" x14ac:dyDescent="0.25">
      <c r="B6" s="163" t="s">
        <v>7</v>
      </c>
      <c r="C6" s="164"/>
      <c r="D6" s="164"/>
      <c r="E6" s="165"/>
      <c r="F6" s="43" t="s">
        <v>200</v>
      </c>
      <c r="G6" s="43" t="s">
        <v>199</v>
      </c>
      <c r="H6" s="43" t="s">
        <v>277</v>
      </c>
      <c r="I6" s="43" t="s">
        <v>46</v>
      </c>
    </row>
    <row r="7" spans="2:10" s="49" customFormat="1" ht="11.25" x14ac:dyDescent="0.2">
      <c r="B7" s="174">
        <v>1</v>
      </c>
      <c r="C7" s="175"/>
      <c r="D7" s="175"/>
      <c r="E7" s="176"/>
      <c r="F7" s="46">
        <v>2</v>
      </c>
      <c r="G7" s="46">
        <v>3</v>
      </c>
      <c r="H7" s="46">
        <v>4</v>
      </c>
      <c r="I7" s="46" t="s">
        <v>40</v>
      </c>
    </row>
    <row r="8" spans="2:10" ht="30" customHeight="1" x14ac:dyDescent="0.25">
      <c r="B8" s="166">
        <v>30486</v>
      </c>
      <c r="C8" s="167"/>
      <c r="D8" s="168"/>
      <c r="E8" s="51" t="s">
        <v>129</v>
      </c>
      <c r="F8" s="50">
        <v>950000</v>
      </c>
      <c r="G8" s="50">
        <f>390516+449384+10000+35+65+100000</f>
        <v>950000</v>
      </c>
      <c r="H8" s="8">
        <f>340500+523177+16177+221+82041</f>
        <v>962116</v>
      </c>
      <c r="I8" s="8">
        <v>101</v>
      </c>
    </row>
    <row r="9" spans="2:10" ht="20.100000000000001" customHeight="1" x14ac:dyDescent="0.25">
      <c r="B9" s="166">
        <v>1</v>
      </c>
      <c r="C9" s="167"/>
      <c r="D9" s="168"/>
      <c r="E9" s="53" t="s">
        <v>130</v>
      </c>
      <c r="F9" s="50"/>
      <c r="G9" s="50"/>
      <c r="H9" s="8"/>
      <c r="I9" s="8"/>
    </row>
    <row r="10" spans="2:10" ht="31.5" customHeight="1" x14ac:dyDescent="0.25">
      <c r="B10" s="172" t="s">
        <v>131</v>
      </c>
      <c r="C10" s="172"/>
      <c r="D10" s="172"/>
      <c r="E10" s="53" t="s">
        <v>148</v>
      </c>
      <c r="F10" s="50">
        <f>263971+24243+60665+2000+10027+1327+1991+1062+13760+4291+4645+2534</f>
        <v>390516</v>
      </c>
      <c r="G10" s="50">
        <f>263971+24243+60665+2000+10027+1327+1991+1062+13760+4291+4645+2534</f>
        <v>390516</v>
      </c>
      <c r="H10" s="8">
        <f>247741+24243+60665+13+829+2980+1205+2824</f>
        <v>340500</v>
      </c>
      <c r="I10" s="8">
        <v>87</v>
      </c>
    </row>
    <row r="11" spans="2:10" ht="30.75" customHeight="1" x14ac:dyDescent="0.25">
      <c r="B11" s="172" t="s">
        <v>147</v>
      </c>
      <c r="C11" s="172"/>
      <c r="D11" s="172"/>
      <c r="E11" s="71" t="s">
        <v>149</v>
      </c>
      <c r="F11" s="50"/>
      <c r="G11" s="50"/>
      <c r="H11" s="8"/>
      <c r="I11" s="8"/>
    </row>
    <row r="12" spans="2:10" ht="20.100000000000001" customHeight="1" x14ac:dyDescent="0.25">
      <c r="B12" s="166" t="s">
        <v>133</v>
      </c>
      <c r="C12" s="167"/>
      <c r="D12" s="168"/>
      <c r="E12" s="115" t="s">
        <v>302</v>
      </c>
      <c r="F12" s="50"/>
      <c r="G12" s="50"/>
      <c r="H12" s="8"/>
      <c r="I12" s="8"/>
    </row>
    <row r="13" spans="2:10" ht="20.100000000000001" customHeight="1" x14ac:dyDescent="0.25">
      <c r="B13" s="166" t="s">
        <v>134</v>
      </c>
      <c r="C13" s="167"/>
      <c r="D13" s="168"/>
      <c r="E13" s="51" t="s">
        <v>135</v>
      </c>
      <c r="F13" s="50"/>
      <c r="G13" s="50"/>
      <c r="H13" s="8"/>
      <c r="I13" s="8"/>
    </row>
    <row r="14" spans="2:10" ht="20.100000000000001" customHeight="1" x14ac:dyDescent="0.25">
      <c r="B14" s="169">
        <v>1</v>
      </c>
      <c r="C14" s="170"/>
      <c r="D14" s="171"/>
      <c r="E14" s="116" t="s">
        <v>130</v>
      </c>
      <c r="F14" s="117"/>
      <c r="G14" s="117"/>
      <c r="H14" s="118"/>
      <c r="I14" s="118"/>
    </row>
    <row r="15" spans="2:10" ht="20.100000000000001" customHeight="1" x14ac:dyDescent="0.25">
      <c r="B15" s="172">
        <v>3</v>
      </c>
      <c r="C15" s="172"/>
      <c r="D15" s="172"/>
      <c r="E15" s="53" t="s">
        <v>4</v>
      </c>
      <c r="F15" s="50">
        <v>263971</v>
      </c>
      <c r="G15" s="50">
        <v>263971</v>
      </c>
      <c r="H15" s="8">
        <v>247741</v>
      </c>
      <c r="I15" s="8">
        <v>94</v>
      </c>
    </row>
    <row r="16" spans="2:10" ht="20.100000000000001" customHeight="1" x14ac:dyDescent="0.25">
      <c r="B16" s="68">
        <v>31</v>
      </c>
      <c r="C16" s="69"/>
      <c r="D16" s="51"/>
      <c r="E16" s="53" t="s">
        <v>5</v>
      </c>
      <c r="F16" s="50">
        <v>263971</v>
      </c>
      <c r="G16" s="50">
        <v>263971</v>
      </c>
      <c r="H16" s="8">
        <v>247741</v>
      </c>
      <c r="I16" s="8">
        <v>94</v>
      </c>
    </row>
    <row r="17" spans="2:9" ht="20.100000000000001" customHeight="1" x14ac:dyDescent="0.25">
      <c r="B17" s="68">
        <v>311</v>
      </c>
      <c r="C17" s="69"/>
      <c r="D17" s="51"/>
      <c r="E17" s="53" t="s">
        <v>135</v>
      </c>
      <c r="F17" s="50">
        <v>263971</v>
      </c>
      <c r="G17" s="50">
        <v>263971</v>
      </c>
      <c r="H17" s="8">
        <v>247741</v>
      </c>
      <c r="I17" s="8">
        <v>94</v>
      </c>
    </row>
    <row r="18" spans="2:9" ht="20.100000000000001" customHeight="1" x14ac:dyDescent="0.25">
      <c r="B18" s="166">
        <v>3111</v>
      </c>
      <c r="C18" s="167"/>
      <c r="D18" s="168"/>
      <c r="E18" s="53" t="s">
        <v>27</v>
      </c>
      <c r="F18" s="50">
        <v>263971</v>
      </c>
      <c r="G18" s="50">
        <v>263971</v>
      </c>
      <c r="H18" s="8">
        <v>247741</v>
      </c>
      <c r="I18" s="8">
        <v>94</v>
      </c>
    </row>
    <row r="19" spans="2:9" ht="20.100000000000001" customHeight="1" x14ac:dyDescent="0.25">
      <c r="B19" s="172" t="s">
        <v>131</v>
      </c>
      <c r="C19" s="172"/>
      <c r="D19" s="172"/>
      <c r="E19" s="53" t="s">
        <v>132</v>
      </c>
      <c r="F19" s="50"/>
      <c r="G19" s="50"/>
      <c r="H19" s="8"/>
      <c r="I19" s="8"/>
    </row>
    <row r="20" spans="2:9" ht="20.100000000000001" customHeight="1" x14ac:dyDescent="0.25">
      <c r="B20" s="166" t="s">
        <v>133</v>
      </c>
      <c r="C20" s="167"/>
      <c r="D20" s="168"/>
      <c r="E20" s="115" t="s">
        <v>302</v>
      </c>
      <c r="F20" s="50"/>
      <c r="G20" s="50"/>
      <c r="H20" s="8"/>
      <c r="I20" s="8"/>
    </row>
    <row r="21" spans="2:9" ht="20.100000000000001" customHeight="1" x14ac:dyDescent="0.25">
      <c r="B21" s="166" t="s">
        <v>136</v>
      </c>
      <c r="C21" s="167"/>
      <c r="D21" s="168"/>
      <c r="E21" s="53" t="s">
        <v>73</v>
      </c>
      <c r="F21" s="50"/>
      <c r="G21" s="50"/>
      <c r="H21" s="8"/>
      <c r="I21" s="8"/>
    </row>
    <row r="22" spans="2:9" ht="20.100000000000001" customHeight="1" x14ac:dyDescent="0.25">
      <c r="B22" s="169">
        <v>1</v>
      </c>
      <c r="C22" s="170"/>
      <c r="D22" s="171"/>
      <c r="E22" s="116" t="s">
        <v>130</v>
      </c>
      <c r="F22" s="117"/>
      <c r="G22" s="117"/>
      <c r="H22" s="118"/>
      <c r="I22" s="118"/>
    </row>
    <row r="23" spans="2:9" ht="20.100000000000001" customHeight="1" x14ac:dyDescent="0.25">
      <c r="B23" s="172">
        <v>3</v>
      </c>
      <c r="C23" s="172"/>
      <c r="D23" s="172"/>
      <c r="E23" s="53" t="s">
        <v>4</v>
      </c>
      <c r="F23" s="50">
        <v>24243</v>
      </c>
      <c r="G23" s="50">
        <v>24243</v>
      </c>
      <c r="H23" s="8">
        <v>24243</v>
      </c>
      <c r="I23" s="8">
        <v>100</v>
      </c>
    </row>
    <row r="24" spans="2:9" ht="20.100000000000001" customHeight="1" x14ac:dyDescent="0.25">
      <c r="B24" s="68">
        <v>31</v>
      </c>
      <c r="C24" s="69"/>
      <c r="D24" s="51"/>
      <c r="E24" s="53" t="s">
        <v>5</v>
      </c>
      <c r="F24" s="60">
        <v>24243</v>
      </c>
      <c r="G24" s="60">
        <v>24243</v>
      </c>
      <c r="H24" s="8">
        <v>24243</v>
      </c>
      <c r="I24" s="36">
        <v>100</v>
      </c>
    </row>
    <row r="25" spans="2:9" ht="20.100000000000001" customHeight="1" x14ac:dyDescent="0.25">
      <c r="B25" s="68">
        <v>313</v>
      </c>
      <c r="C25" s="69"/>
      <c r="D25" s="51"/>
      <c r="E25" s="53" t="s">
        <v>72</v>
      </c>
      <c r="F25" s="60">
        <v>24243</v>
      </c>
      <c r="G25" s="60">
        <v>24243</v>
      </c>
      <c r="H25" s="8">
        <v>24243</v>
      </c>
      <c r="I25" s="36">
        <v>100</v>
      </c>
    </row>
    <row r="26" spans="2:9" ht="20.100000000000001" customHeight="1" x14ac:dyDescent="0.25">
      <c r="B26" s="68">
        <v>3131</v>
      </c>
      <c r="C26" s="69"/>
      <c r="D26" s="51"/>
      <c r="E26" s="53" t="s">
        <v>73</v>
      </c>
      <c r="F26" s="60">
        <v>24243</v>
      </c>
      <c r="G26" s="60">
        <v>24243</v>
      </c>
      <c r="H26" s="8">
        <v>24243</v>
      </c>
      <c r="I26" s="36">
        <v>100</v>
      </c>
    </row>
    <row r="27" spans="2:9" ht="20.100000000000001" customHeight="1" x14ac:dyDescent="0.25">
      <c r="B27" s="172" t="s">
        <v>131</v>
      </c>
      <c r="C27" s="172"/>
      <c r="D27" s="172"/>
      <c r="E27" s="53" t="s">
        <v>132</v>
      </c>
      <c r="F27" s="50"/>
      <c r="G27" s="50"/>
      <c r="H27" s="8"/>
      <c r="I27" s="8"/>
    </row>
    <row r="28" spans="2:9" ht="20.100000000000001" customHeight="1" x14ac:dyDescent="0.25">
      <c r="B28" s="166" t="s">
        <v>133</v>
      </c>
      <c r="C28" s="167"/>
      <c r="D28" s="168"/>
      <c r="E28" s="115" t="s">
        <v>302</v>
      </c>
      <c r="F28" s="50"/>
      <c r="G28" s="50"/>
      <c r="H28" s="8"/>
      <c r="I28" s="8"/>
    </row>
    <row r="29" spans="2:9" ht="20.100000000000001" customHeight="1" x14ac:dyDescent="0.25">
      <c r="B29" s="166" t="s">
        <v>282</v>
      </c>
      <c r="C29" s="167"/>
      <c r="D29" s="168"/>
      <c r="E29" s="53" t="s">
        <v>137</v>
      </c>
      <c r="F29" s="50"/>
      <c r="G29" s="50"/>
      <c r="H29" s="8"/>
      <c r="I29" s="8"/>
    </row>
    <row r="30" spans="2:9" ht="20.100000000000001" customHeight="1" x14ac:dyDescent="0.25">
      <c r="B30" s="169">
        <v>1</v>
      </c>
      <c r="C30" s="170"/>
      <c r="D30" s="171"/>
      <c r="E30" s="116" t="s">
        <v>130</v>
      </c>
      <c r="F30" s="117"/>
      <c r="G30" s="117"/>
      <c r="H30" s="118"/>
      <c r="I30" s="118"/>
    </row>
    <row r="31" spans="2:9" ht="20.100000000000001" customHeight="1" x14ac:dyDescent="0.25">
      <c r="B31" s="172">
        <v>3</v>
      </c>
      <c r="C31" s="172"/>
      <c r="D31" s="172"/>
      <c r="E31" s="53" t="s">
        <v>4</v>
      </c>
      <c r="F31" s="50">
        <v>60665</v>
      </c>
      <c r="G31" s="50">
        <v>60665</v>
      </c>
      <c r="H31" s="8">
        <v>60665</v>
      </c>
      <c r="I31" s="8">
        <v>100</v>
      </c>
    </row>
    <row r="32" spans="2:9" ht="20.100000000000001" customHeight="1" x14ac:dyDescent="0.25">
      <c r="B32" s="68">
        <v>31</v>
      </c>
      <c r="C32" s="69"/>
      <c r="D32" s="51"/>
      <c r="E32" s="53" t="s">
        <v>5</v>
      </c>
      <c r="F32" s="60">
        <v>60665</v>
      </c>
      <c r="G32" s="60">
        <v>60665</v>
      </c>
      <c r="H32" s="8">
        <v>60665</v>
      </c>
      <c r="I32" s="36">
        <v>100</v>
      </c>
    </row>
    <row r="33" spans="2:9" ht="20.100000000000001" customHeight="1" x14ac:dyDescent="0.25">
      <c r="B33" s="68">
        <v>313</v>
      </c>
      <c r="C33" s="69"/>
      <c r="D33" s="51"/>
      <c r="E33" s="53" t="s">
        <v>72</v>
      </c>
      <c r="F33" s="60">
        <v>60665</v>
      </c>
      <c r="G33" s="60">
        <v>60665</v>
      </c>
      <c r="H33" s="8">
        <v>60665</v>
      </c>
      <c r="I33" s="36">
        <v>100</v>
      </c>
    </row>
    <row r="34" spans="2:9" ht="20.100000000000001" customHeight="1" x14ac:dyDescent="0.25">
      <c r="B34" s="166">
        <v>3132</v>
      </c>
      <c r="C34" s="167"/>
      <c r="D34" s="168"/>
      <c r="E34" s="53" t="s">
        <v>137</v>
      </c>
      <c r="F34" s="60">
        <v>60665</v>
      </c>
      <c r="G34" s="60">
        <v>60665</v>
      </c>
      <c r="H34" s="8">
        <v>60665</v>
      </c>
      <c r="I34" s="36">
        <v>100</v>
      </c>
    </row>
    <row r="35" spans="2:9" ht="20.100000000000001" customHeight="1" x14ac:dyDescent="0.25">
      <c r="B35" s="68" t="s">
        <v>133</v>
      </c>
      <c r="C35" s="69"/>
      <c r="D35" s="51"/>
      <c r="E35" s="115" t="s">
        <v>302</v>
      </c>
      <c r="F35" s="36"/>
      <c r="G35" s="36"/>
      <c r="H35" s="36"/>
      <c r="I35" s="36"/>
    </row>
    <row r="36" spans="2:9" ht="20.100000000000001" customHeight="1" x14ac:dyDescent="0.25">
      <c r="B36" s="166" t="s">
        <v>283</v>
      </c>
      <c r="C36" s="167"/>
      <c r="D36" s="168"/>
      <c r="E36" s="53" t="s">
        <v>99</v>
      </c>
      <c r="F36" s="50"/>
      <c r="G36" s="50"/>
      <c r="H36" s="8"/>
      <c r="I36" s="8"/>
    </row>
    <row r="37" spans="2:9" ht="20.100000000000001" customHeight="1" x14ac:dyDescent="0.25">
      <c r="B37" s="120">
        <v>1</v>
      </c>
      <c r="C37" s="121"/>
      <c r="D37" s="122"/>
      <c r="E37" s="116" t="s">
        <v>130</v>
      </c>
      <c r="F37" s="127"/>
      <c r="G37" s="127"/>
      <c r="H37" s="127"/>
      <c r="I37" s="127"/>
    </row>
    <row r="38" spans="2:9" ht="20.100000000000001" customHeight="1" x14ac:dyDescent="0.25">
      <c r="B38" s="68">
        <v>3</v>
      </c>
      <c r="C38" s="69"/>
      <c r="D38" s="51"/>
      <c r="E38" s="53" t="s">
        <v>4</v>
      </c>
      <c r="F38" s="60">
        <v>2000</v>
      </c>
      <c r="G38" s="60">
        <v>2000</v>
      </c>
      <c r="H38" s="60">
        <v>0</v>
      </c>
      <c r="I38" s="36"/>
    </row>
    <row r="39" spans="2:9" ht="20.100000000000001" customHeight="1" x14ac:dyDescent="0.25">
      <c r="B39" s="68">
        <v>32</v>
      </c>
      <c r="C39" s="69"/>
      <c r="D39" s="51"/>
      <c r="E39" s="53" t="s">
        <v>12</v>
      </c>
      <c r="F39" s="60">
        <v>2000</v>
      </c>
      <c r="G39" s="60">
        <v>2000</v>
      </c>
      <c r="H39" s="60">
        <v>0</v>
      </c>
      <c r="I39" s="36"/>
    </row>
    <row r="40" spans="2:9" ht="20.100000000000001" customHeight="1" x14ac:dyDescent="0.25">
      <c r="B40" s="68">
        <v>321</v>
      </c>
      <c r="C40" s="69"/>
      <c r="D40" s="51"/>
      <c r="E40" s="53" t="s">
        <v>28</v>
      </c>
      <c r="F40" s="60">
        <v>2000</v>
      </c>
      <c r="G40" s="60">
        <v>2000</v>
      </c>
      <c r="H40" s="60">
        <v>0</v>
      </c>
      <c r="I40" s="36"/>
    </row>
    <row r="41" spans="2:9" ht="21.75" customHeight="1" x14ac:dyDescent="0.25">
      <c r="B41" s="68">
        <v>3211</v>
      </c>
      <c r="C41" s="69"/>
      <c r="D41" s="51"/>
      <c r="E41" s="53" t="s">
        <v>99</v>
      </c>
      <c r="F41" s="60">
        <v>2000</v>
      </c>
      <c r="G41" s="60">
        <v>2000</v>
      </c>
      <c r="H41" s="60">
        <v>0</v>
      </c>
      <c r="I41" s="36"/>
    </row>
    <row r="42" spans="2:9" ht="25.5" customHeight="1" x14ac:dyDescent="0.25">
      <c r="B42" s="68" t="s">
        <v>133</v>
      </c>
      <c r="C42" s="69"/>
      <c r="D42" s="51"/>
      <c r="E42" s="115" t="s">
        <v>302</v>
      </c>
      <c r="F42" s="36"/>
      <c r="G42" s="36"/>
      <c r="H42" s="36"/>
      <c r="I42" s="36"/>
    </row>
    <row r="43" spans="2:9" ht="24.75" customHeight="1" x14ac:dyDescent="0.25">
      <c r="B43" s="166" t="s">
        <v>284</v>
      </c>
      <c r="C43" s="167"/>
      <c r="D43" s="168"/>
      <c r="E43" s="53" t="s">
        <v>138</v>
      </c>
      <c r="F43" s="50"/>
      <c r="G43" s="50"/>
      <c r="H43" s="8"/>
      <c r="I43" s="8"/>
    </row>
    <row r="44" spans="2:9" ht="20.100000000000001" customHeight="1" x14ac:dyDescent="0.25">
      <c r="B44" s="120">
        <v>1</v>
      </c>
      <c r="C44" s="121"/>
      <c r="D44" s="122"/>
      <c r="E44" s="116" t="s">
        <v>130</v>
      </c>
      <c r="F44" s="127"/>
      <c r="G44" s="127"/>
      <c r="H44" s="127"/>
      <c r="I44" s="127"/>
    </row>
    <row r="45" spans="2:9" ht="20.100000000000001" customHeight="1" x14ac:dyDescent="0.25">
      <c r="B45" s="68">
        <v>3</v>
      </c>
      <c r="C45" s="69"/>
      <c r="D45" s="51"/>
      <c r="E45" s="53" t="s">
        <v>4</v>
      </c>
      <c r="F45" s="60">
        <v>10027</v>
      </c>
      <c r="G45" s="60">
        <v>10027</v>
      </c>
      <c r="H45" s="60">
        <v>13.04</v>
      </c>
      <c r="I45" s="36"/>
    </row>
    <row r="46" spans="2:9" ht="20.100000000000001" customHeight="1" x14ac:dyDescent="0.25">
      <c r="B46" s="68">
        <v>32</v>
      </c>
      <c r="C46" s="69"/>
      <c r="D46" s="51"/>
      <c r="E46" s="53" t="s">
        <v>12</v>
      </c>
      <c r="F46" s="60">
        <v>10027</v>
      </c>
      <c r="G46" s="60">
        <v>10027</v>
      </c>
      <c r="H46" s="60">
        <v>13.04</v>
      </c>
      <c r="I46" s="36"/>
    </row>
    <row r="47" spans="2:9" ht="20.100000000000001" customHeight="1" x14ac:dyDescent="0.25">
      <c r="B47" s="68">
        <v>321</v>
      </c>
      <c r="C47" s="69"/>
      <c r="D47" s="51"/>
      <c r="E47" s="53" t="s">
        <v>28</v>
      </c>
      <c r="F47" s="60">
        <v>10027</v>
      </c>
      <c r="G47" s="60">
        <v>10027</v>
      </c>
      <c r="H47" s="60">
        <v>13.04</v>
      </c>
      <c r="I47" s="36"/>
    </row>
    <row r="48" spans="2:9" ht="27.75" customHeight="1" x14ac:dyDescent="0.25">
      <c r="B48" s="68">
        <v>3212</v>
      </c>
      <c r="C48" s="69"/>
      <c r="D48" s="51"/>
      <c r="E48" s="53" t="s">
        <v>138</v>
      </c>
      <c r="F48" s="60">
        <v>10027</v>
      </c>
      <c r="G48" s="60">
        <v>10027</v>
      </c>
      <c r="H48" s="60">
        <v>13.04</v>
      </c>
      <c r="I48" s="36"/>
    </row>
    <row r="49" spans="2:9" ht="25.5" customHeight="1" x14ac:dyDescent="0.25">
      <c r="B49" s="68" t="s">
        <v>133</v>
      </c>
      <c r="C49" s="69"/>
      <c r="D49" s="51"/>
      <c r="E49" s="53"/>
      <c r="F49" s="36"/>
      <c r="G49" s="36"/>
      <c r="H49" s="36"/>
      <c r="I49" s="36"/>
    </row>
    <row r="50" spans="2:9" ht="24.75" customHeight="1" x14ac:dyDescent="0.25">
      <c r="B50" s="166" t="s">
        <v>285</v>
      </c>
      <c r="C50" s="167"/>
      <c r="D50" s="168"/>
      <c r="E50" s="53" t="s">
        <v>100</v>
      </c>
      <c r="F50" s="50"/>
      <c r="G50" s="50"/>
      <c r="H50" s="8"/>
      <c r="I50" s="8"/>
    </row>
    <row r="51" spans="2:9" ht="20.100000000000001" customHeight="1" x14ac:dyDescent="0.25">
      <c r="B51" s="120">
        <v>1</v>
      </c>
      <c r="C51" s="121"/>
      <c r="D51" s="122"/>
      <c r="E51" s="116" t="s">
        <v>130</v>
      </c>
      <c r="F51" s="127"/>
      <c r="G51" s="127"/>
      <c r="H51" s="127"/>
      <c r="I51" s="127"/>
    </row>
    <row r="52" spans="2:9" ht="20.100000000000001" customHeight="1" x14ac:dyDescent="0.25">
      <c r="B52" s="68">
        <v>3</v>
      </c>
      <c r="C52" s="69"/>
      <c r="D52" s="51"/>
      <c r="E52" s="53" t="s">
        <v>4</v>
      </c>
      <c r="F52" s="60">
        <v>1327</v>
      </c>
      <c r="G52" s="60">
        <v>1327</v>
      </c>
      <c r="H52" s="60">
        <v>0</v>
      </c>
      <c r="I52" s="36"/>
    </row>
    <row r="53" spans="2:9" ht="20.100000000000001" customHeight="1" x14ac:dyDescent="0.25">
      <c r="B53" s="68">
        <v>32</v>
      </c>
      <c r="C53" s="69"/>
      <c r="D53" s="51"/>
      <c r="E53" s="53" t="s">
        <v>12</v>
      </c>
      <c r="F53" s="60">
        <v>1327</v>
      </c>
      <c r="G53" s="60">
        <v>1327</v>
      </c>
      <c r="H53" s="60">
        <v>0</v>
      </c>
      <c r="I53" s="36"/>
    </row>
    <row r="54" spans="2:9" ht="20.100000000000001" customHeight="1" x14ac:dyDescent="0.25">
      <c r="B54" s="68">
        <v>321</v>
      </c>
      <c r="C54" s="69"/>
      <c r="D54" s="51"/>
      <c r="E54" s="53" t="s">
        <v>28</v>
      </c>
      <c r="F54" s="60">
        <v>1327</v>
      </c>
      <c r="G54" s="60">
        <v>1327</v>
      </c>
      <c r="H54" s="60">
        <v>0</v>
      </c>
      <c r="I54" s="36"/>
    </row>
    <row r="55" spans="2:9" ht="20.100000000000001" customHeight="1" x14ac:dyDescent="0.25">
      <c r="B55" s="68">
        <v>3213</v>
      </c>
      <c r="C55" s="69"/>
      <c r="D55" s="51"/>
      <c r="E55" s="53" t="s">
        <v>100</v>
      </c>
      <c r="F55" s="60">
        <v>1327</v>
      </c>
      <c r="G55" s="60">
        <v>1327</v>
      </c>
      <c r="H55" s="36">
        <v>0</v>
      </c>
      <c r="I55" s="36"/>
    </row>
    <row r="56" spans="2:9" ht="20.100000000000001" customHeight="1" x14ac:dyDescent="0.25">
      <c r="B56" s="68" t="s">
        <v>133</v>
      </c>
      <c r="C56" s="69"/>
      <c r="D56" s="51"/>
      <c r="E56" s="115" t="s">
        <v>302</v>
      </c>
      <c r="F56" s="36"/>
      <c r="G56" s="36"/>
      <c r="H56" s="60"/>
      <c r="I56" s="36"/>
    </row>
    <row r="57" spans="2:9" ht="20.100000000000001" customHeight="1" x14ac:dyDescent="0.25">
      <c r="B57" s="166" t="s">
        <v>139</v>
      </c>
      <c r="C57" s="167"/>
      <c r="D57" s="168"/>
      <c r="E57" s="53" t="s">
        <v>77</v>
      </c>
      <c r="F57" s="50"/>
      <c r="G57" s="50"/>
      <c r="H57" s="8"/>
      <c r="I57" s="8"/>
    </row>
    <row r="58" spans="2:9" ht="20.100000000000001" customHeight="1" x14ac:dyDescent="0.25">
      <c r="B58" s="120">
        <v>1</v>
      </c>
      <c r="C58" s="121"/>
      <c r="D58" s="122"/>
      <c r="E58" s="116" t="s">
        <v>130</v>
      </c>
      <c r="F58" s="127"/>
      <c r="G58" s="127"/>
      <c r="H58" s="127"/>
      <c r="I58" s="127"/>
    </row>
    <row r="59" spans="2:9" ht="20.100000000000001" customHeight="1" x14ac:dyDescent="0.25">
      <c r="B59" s="68">
        <v>3</v>
      </c>
      <c r="C59" s="69"/>
      <c r="D59" s="51"/>
      <c r="E59" s="75" t="s">
        <v>4</v>
      </c>
      <c r="F59" s="60">
        <v>1991</v>
      </c>
      <c r="G59" s="60">
        <v>1991</v>
      </c>
      <c r="H59" s="36">
        <v>829</v>
      </c>
      <c r="I59" s="36">
        <v>42</v>
      </c>
    </row>
    <row r="60" spans="2:9" ht="20.100000000000001" customHeight="1" x14ac:dyDescent="0.25">
      <c r="B60" s="68">
        <v>32</v>
      </c>
      <c r="C60" s="69"/>
      <c r="D60" s="51"/>
      <c r="E60" s="53" t="s">
        <v>12</v>
      </c>
      <c r="F60" s="60">
        <v>1991</v>
      </c>
      <c r="G60" s="60">
        <v>1991</v>
      </c>
      <c r="H60" s="36">
        <v>829</v>
      </c>
      <c r="I60" s="36">
        <v>42</v>
      </c>
    </row>
    <row r="61" spans="2:9" ht="20.100000000000001" customHeight="1" x14ac:dyDescent="0.25">
      <c r="B61" s="68">
        <v>322</v>
      </c>
      <c r="C61" s="69"/>
      <c r="D61" s="51"/>
      <c r="E61" s="53" t="s">
        <v>76</v>
      </c>
      <c r="F61" s="60">
        <v>1991</v>
      </c>
      <c r="G61" s="60">
        <v>1991</v>
      </c>
      <c r="H61" s="36">
        <v>829</v>
      </c>
      <c r="I61" s="36">
        <v>42</v>
      </c>
    </row>
    <row r="62" spans="2:9" ht="20.100000000000001" customHeight="1" x14ac:dyDescent="0.25">
      <c r="B62" s="68">
        <v>3221</v>
      </c>
      <c r="C62" s="69"/>
      <c r="D62" s="51"/>
      <c r="E62" s="53" t="s">
        <v>77</v>
      </c>
      <c r="F62" s="60">
        <v>1991</v>
      </c>
      <c r="G62" s="60">
        <v>1991</v>
      </c>
      <c r="H62" s="36">
        <v>829</v>
      </c>
      <c r="I62" s="36">
        <v>42</v>
      </c>
    </row>
    <row r="63" spans="2:9" ht="20.100000000000001" customHeight="1" x14ac:dyDescent="0.25">
      <c r="B63" s="68" t="s">
        <v>133</v>
      </c>
      <c r="C63" s="69"/>
      <c r="D63" s="51"/>
      <c r="E63" s="115" t="s">
        <v>302</v>
      </c>
      <c r="F63" s="36"/>
      <c r="G63" s="36"/>
      <c r="H63" s="36"/>
      <c r="I63" s="36"/>
    </row>
    <row r="64" spans="2:9" ht="20.100000000000001" customHeight="1" x14ac:dyDescent="0.25">
      <c r="B64" s="166" t="s">
        <v>140</v>
      </c>
      <c r="C64" s="167"/>
      <c r="D64" s="168"/>
      <c r="E64" s="53" t="s">
        <v>78</v>
      </c>
      <c r="F64" s="50"/>
      <c r="G64" s="50"/>
      <c r="H64" s="8"/>
      <c r="I64" s="8"/>
    </row>
    <row r="65" spans="2:9" ht="20.100000000000001" customHeight="1" x14ac:dyDescent="0.25">
      <c r="B65" s="120">
        <v>1</v>
      </c>
      <c r="C65" s="121"/>
      <c r="D65" s="122"/>
      <c r="E65" s="116" t="s">
        <v>130</v>
      </c>
      <c r="F65" s="127"/>
      <c r="G65" s="127"/>
      <c r="H65" s="127"/>
      <c r="I65" s="127"/>
    </row>
    <row r="66" spans="2:9" ht="20.100000000000001" customHeight="1" x14ac:dyDescent="0.25">
      <c r="B66" s="68">
        <v>3</v>
      </c>
      <c r="C66" s="69"/>
      <c r="D66" s="51"/>
      <c r="E66" s="53" t="s">
        <v>4</v>
      </c>
      <c r="F66" s="60">
        <v>1062</v>
      </c>
      <c r="G66" s="60">
        <v>1062</v>
      </c>
      <c r="H66" s="36">
        <v>0</v>
      </c>
      <c r="I66" s="36"/>
    </row>
    <row r="67" spans="2:9" ht="20.100000000000001" customHeight="1" x14ac:dyDescent="0.25">
      <c r="B67" s="68">
        <v>32</v>
      </c>
      <c r="C67" s="69"/>
      <c r="D67" s="51"/>
      <c r="E67" s="53" t="s">
        <v>12</v>
      </c>
      <c r="F67" s="60">
        <v>1062</v>
      </c>
      <c r="G67" s="60">
        <v>1062</v>
      </c>
      <c r="H67" s="36">
        <v>0</v>
      </c>
      <c r="I67" s="36"/>
    </row>
    <row r="68" spans="2:9" ht="20.100000000000001" customHeight="1" x14ac:dyDescent="0.25">
      <c r="B68" s="68">
        <v>322</v>
      </c>
      <c r="C68" s="69"/>
      <c r="D68" s="51"/>
      <c r="E68" s="53" t="s">
        <v>76</v>
      </c>
      <c r="F68" s="60">
        <v>1062</v>
      </c>
      <c r="G68" s="60">
        <v>1062</v>
      </c>
      <c r="H68" s="36">
        <v>0</v>
      </c>
      <c r="I68" s="36"/>
    </row>
    <row r="69" spans="2:9" ht="20.100000000000001" customHeight="1" x14ac:dyDescent="0.25">
      <c r="B69" s="68">
        <v>3222</v>
      </c>
      <c r="C69" s="69"/>
      <c r="D69" s="51"/>
      <c r="E69" s="53" t="s">
        <v>78</v>
      </c>
      <c r="F69" s="60">
        <v>1062</v>
      </c>
      <c r="G69" s="60">
        <v>1062</v>
      </c>
      <c r="H69" s="36">
        <v>0</v>
      </c>
      <c r="I69" s="36"/>
    </row>
    <row r="70" spans="2:9" ht="20.100000000000001" customHeight="1" x14ac:dyDescent="0.25">
      <c r="B70" s="68" t="s">
        <v>133</v>
      </c>
      <c r="C70" s="69"/>
      <c r="D70" s="51"/>
      <c r="E70" s="115" t="s">
        <v>302</v>
      </c>
      <c r="F70" s="36"/>
      <c r="G70" s="36"/>
      <c r="H70" s="36"/>
      <c r="I70" s="36"/>
    </row>
    <row r="71" spans="2:9" ht="20.100000000000001" customHeight="1" x14ac:dyDescent="0.25">
      <c r="B71" s="166" t="s">
        <v>141</v>
      </c>
      <c r="C71" s="167"/>
      <c r="D71" s="168"/>
      <c r="E71" s="53" t="s">
        <v>79</v>
      </c>
      <c r="F71" s="50"/>
      <c r="G71" s="50"/>
      <c r="H71" s="8"/>
      <c r="I71" s="8"/>
    </row>
    <row r="72" spans="2:9" ht="20.100000000000001" customHeight="1" x14ac:dyDescent="0.25">
      <c r="B72" s="120">
        <v>1</v>
      </c>
      <c r="C72" s="121"/>
      <c r="D72" s="122"/>
      <c r="E72" s="116" t="s">
        <v>130</v>
      </c>
      <c r="F72" s="127"/>
      <c r="G72" s="127"/>
      <c r="H72" s="127"/>
      <c r="I72" s="127"/>
    </row>
    <row r="73" spans="2:9" ht="20.100000000000001" customHeight="1" x14ac:dyDescent="0.25">
      <c r="B73" s="68">
        <v>3</v>
      </c>
      <c r="C73" s="69"/>
      <c r="D73" s="51"/>
      <c r="E73" s="53" t="s">
        <v>4</v>
      </c>
      <c r="F73" s="60">
        <v>13760</v>
      </c>
      <c r="G73" s="60">
        <v>13760</v>
      </c>
      <c r="H73" s="60">
        <f>854+2126</f>
        <v>2980</v>
      </c>
      <c r="I73" s="36">
        <v>22</v>
      </c>
    </row>
    <row r="74" spans="2:9" ht="20.100000000000001" customHeight="1" x14ac:dyDescent="0.25">
      <c r="B74" s="68">
        <v>32</v>
      </c>
      <c r="C74" s="69"/>
      <c r="D74" s="51"/>
      <c r="E74" s="53" t="s">
        <v>12</v>
      </c>
      <c r="F74" s="60">
        <v>13760</v>
      </c>
      <c r="G74" s="60">
        <v>13760</v>
      </c>
      <c r="H74" s="60">
        <f t="shared" ref="H74:H76" si="0">854+2126</f>
        <v>2980</v>
      </c>
      <c r="I74" s="36">
        <v>22</v>
      </c>
    </row>
    <row r="75" spans="2:9" ht="20.100000000000001" customHeight="1" x14ac:dyDescent="0.25">
      <c r="B75" s="68">
        <v>322</v>
      </c>
      <c r="C75" s="69"/>
      <c r="D75" s="51"/>
      <c r="E75" s="53" t="s">
        <v>76</v>
      </c>
      <c r="F75" s="60">
        <v>13760</v>
      </c>
      <c r="G75" s="60">
        <v>13760</v>
      </c>
      <c r="H75" s="60">
        <f t="shared" si="0"/>
        <v>2980</v>
      </c>
      <c r="I75" s="36">
        <v>22</v>
      </c>
    </row>
    <row r="76" spans="2:9" ht="20.100000000000001" customHeight="1" x14ac:dyDescent="0.25">
      <c r="B76" s="68">
        <v>3223</v>
      </c>
      <c r="C76" s="69"/>
      <c r="D76" s="51"/>
      <c r="E76" s="53" t="s">
        <v>79</v>
      </c>
      <c r="F76" s="60">
        <v>13760</v>
      </c>
      <c r="G76" s="60">
        <v>13760</v>
      </c>
      <c r="H76" s="60">
        <f t="shared" si="0"/>
        <v>2980</v>
      </c>
      <c r="I76" s="36">
        <v>22</v>
      </c>
    </row>
    <row r="77" spans="2:9" ht="25.5" customHeight="1" x14ac:dyDescent="0.25">
      <c r="B77" s="68" t="s">
        <v>133</v>
      </c>
      <c r="C77" s="69"/>
      <c r="D77" s="51"/>
      <c r="E77" s="115" t="s">
        <v>302</v>
      </c>
      <c r="F77" s="70"/>
      <c r="G77" s="70"/>
      <c r="H77" s="36"/>
      <c r="I77" s="36"/>
    </row>
    <row r="78" spans="2:9" ht="25.5" customHeight="1" x14ac:dyDescent="0.25">
      <c r="B78" s="166" t="s">
        <v>142</v>
      </c>
      <c r="C78" s="167"/>
      <c r="D78" s="168"/>
      <c r="E78" s="53" t="s">
        <v>286</v>
      </c>
      <c r="F78" s="50"/>
      <c r="G78" s="50"/>
      <c r="H78" s="8"/>
      <c r="I78" s="8"/>
    </row>
    <row r="79" spans="2:9" ht="20.100000000000001" customHeight="1" x14ac:dyDescent="0.25">
      <c r="B79" s="120">
        <v>1</v>
      </c>
      <c r="C79" s="121"/>
      <c r="D79" s="122"/>
      <c r="E79" s="116" t="s">
        <v>130</v>
      </c>
      <c r="F79" s="127"/>
      <c r="G79" s="127"/>
      <c r="H79" s="127"/>
      <c r="I79" s="127"/>
    </row>
    <row r="80" spans="2:9" ht="20.100000000000001" customHeight="1" x14ac:dyDescent="0.25">
      <c r="B80" s="68">
        <v>3</v>
      </c>
      <c r="C80" s="69"/>
      <c r="D80" s="51"/>
      <c r="E80" s="53" t="s">
        <v>4</v>
      </c>
      <c r="F80" s="60">
        <v>4291</v>
      </c>
      <c r="G80" s="60">
        <v>4291</v>
      </c>
      <c r="H80" s="60">
        <v>0</v>
      </c>
      <c r="I80" s="36"/>
    </row>
    <row r="81" spans="2:9" ht="20.100000000000001" customHeight="1" x14ac:dyDescent="0.25">
      <c r="B81" s="68">
        <v>32</v>
      </c>
      <c r="C81" s="69"/>
      <c r="D81" s="51"/>
      <c r="E81" s="53" t="s">
        <v>12</v>
      </c>
      <c r="F81" s="60">
        <v>4291</v>
      </c>
      <c r="G81" s="60">
        <v>4291</v>
      </c>
      <c r="H81" s="60">
        <v>0</v>
      </c>
      <c r="I81" s="36"/>
    </row>
    <row r="82" spans="2:9" ht="20.100000000000001" customHeight="1" x14ac:dyDescent="0.25">
      <c r="B82" s="68">
        <v>322</v>
      </c>
      <c r="C82" s="69"/>
      <c r="D82" s="51"/>
      <c r="E82" s="53" t="s">
        <v>76</v>
      </c>
      <c r="F82" s="60">
        <v>4291</v>
      </c>
      <c r="G82" s="60">
        <v>4291</v>
      </c>
      <c r="H82" s="60">
        <v>0</v>
      </c>
      <c r="I82" s="36"/>
    </row>
    <row r="83" spans="2:9" ht="24" customHeight="1" x14ac:dyDescent="0.25">
      <c r="B83" s="68">
        <v>3224</v>
      </c>
      <c r="C83" s="69"/>
      <c r="D83" s="51"/>
      <c r="E83" s="53" t="s">
        <v>80</v>
      </c>
      <c r="F83" s="60">
        <v>4291</v>
      </c>
      <c r="G83" s="60">
        <v>4291</v>
      </c>
      <c r="H83" s="60">
        <v>0</v>
      </c>
      <c r="I83" s="36"/>
    </row>
    <row r="84" spans="2:9" ht="20.100000000000001" customHeight="1" x14ac:dyDescent="0.25">
      <c r="B84" s="68" t="s">
        <v>133</v>
      </c>
      <c r="C84" s="69"/>
      <c r="D84" s="51"/>
      <c r="E84" s="115" t="s">
        <v>302</v>
      </c>
      <c r="F84" s="70"/>
      <c r="G84" s="70"/>
      <c r="H84" s="36"/>
      <c r="I84" s="36"/>
    </row>
    <row r="85" spans="2:9" ht="20.100000000000001" customHeight="1" x14ac:dyDescent="0.25">
      <c r="B85" s="166" t="s">
        <v>143</v>
      </c>
      <c r="C85" s="167"/>
      <c r="D85" s="168"/>
      <c r="E85" s="53" t="s">
        <v>81</v>
      </c>
      <c r="F85" s="50"/>
      <c r="G85" s="50"/>
      <c r="H85" s="8"/>
      <c r="I85" s="8"/>
    </row>
    <row r="86" spans="2:9" ht="20.100000000000001" customHeight="1" x14ac:dyDescent="0.25">
      <c r="B86" s="120">
        <v>1</v>
      </c>
      <c r="C86" s="121"/>
      <c r="D86" s="122"/>
      <c r="E86" s="116" t="s">
        <v>130</v>
      </c>
      <c r="F86" s="127"/>
      <c r="G86" s="127"/>
      <c r="H86" s="127"/>
      <c r="I86" s="127"/>
    </row>
    <row r="87" spans="2:9" ht="20.100000000000001" customHeight="1" x14ac:dyDescent="0.25">
      <c r="B87" s="68">
        <v>3</v>
      </c>
      <c r="C87" s="69"/>
      <c r="D87" s="51"/>
      <c r="E87" s="53" t="s">
        <v>4</v>
      </c>
      <c r="F87" s="60">
        <v>4645</v>
      </c>
      <c r="G87" s="60">
        <v>4645</v>
      </c>
      <c r="H87" s="60">
        <v>1205</v>
      </c>
      <c r="I87" s="36">
        <v>26</v>
      </c>
    </row>
    <row r="88" spans="2:9" ht="20.100000000000001" customHeight="1" x14ac:dyDescent="0.25">
      <c r="B88" s="68">
        <v>32</v>
      </c>
      <c r="C88" s="69"/>
      <c r="D88" s="51"/>
      <c r="E88" s="53" t="s">
        <v>12</v>
      </c>
      <c r="F88" s="60">
        <v>4645</v>
      </c>
      <c r="G88" s="60">
        <v>4645</v>
      </c>
      <c r="H88" s="60">
        <v>1205</v>
      </c>
      <c r="I88" s="36">
        <v>26</v>
      </c>
    </row>
    <row r="89" spans="2:9" ht="20.100000000000001" customHeight="1" x14ac:dyDescent="0.25">
      <c r="B89" s="68">
        <v>322</v>
      </c>
      <c r="C89" s="69"/>
      <c r="D89" s="51"/>
      <c r="E89" s="53" t="s">
        <v>76</v>
      </c>
      <c r="F89" s="60">
        <v>4645</v>
      </c>
      <c r="G89" s="60">
        <v>4645</v>
      </c>
      <c r="H89" s="60">
        <v>1205</v>
      </c>
      <c r="I89" s="36">
        <v>26</v>
      </c>
    </row>
    <row r="90" spans="2:9" ht="20.100000000000001" customHeight="1" x14ac:dyDescent="0.25">
      <c r="B90" s="68">
        <v>3225</v>
      </c>
      <c r="C90" s="69"/>
      <c r="D90" s="51"/>
      <c r="E90" s="53" t="s">
        <v>81</v>
      </c>
      <c r="F90" s="60">
        <v>4645</v>
      </c>
      <c r="G90" s="60">
        <v>4645</v>
      </c>
      <c r="H90" s="60">
        <v>1205</v>
      </c>
      <c r="I90" s="36">
        <v>26</v>
      </c>
    </row>
    <row r="91" spans="2:9" ht="20.100000000000001" customHeight="1" x14ac:dyDescent="0.25">
      <c r="B91" s="68" t="s">
        <v>133</v>
      </c>
      <c r="C91" s="69"/>
      <c r="D91" s="51"/>
      <c r="E91" s="115" t="s">
        <v>302</v>
      </c>
      <c r="F91" s="70"/>
      <c r="G91" s="70"/>
      <c r="H91" s="36"/>
      <c r="I91" s="36"/>
    </row>
    <row r="92" spans="2:9" ht="20.100000000000001" customHeight="1" x14ac:dyDescent="0.25">
      <c r="B92" s="166" t="s">
        <v>145</v>
      </c>
      <c r="C92" s="167"/>
      <c r="D92" s="168"/>
      <c r="E92" s="53" t="s">
        <v>144</v>
      </c>
      <c r="F92" s="50"/>
      <c r="G92" s="50"/>
      <c r="H92" s="8"/>
      <c r="I92" s="8"/>
    </row>
    <row r="93" spans="2:9" ht="20.100000000000001" customHeight="1" x14ac:dyDescent="0.25">
      <c r="B93" s="120">
        <v>1</v>
      </c>
      <c r="C93" s="121"/>
      <c r="D93" s="122"/>
      <c r="E93" s="116" t="s">
        <v>130</v>
      </c>
      <c r="F93" s="127"/>
      <c r="G93" s="127"/>
      <c r="H93" s="127"/>
      <c r="I93" s="127"/>
    </row>
    <row r="94" spans="2:9" ht="20.100000000000001" customHeight="1" x14ac:dyDescent="0.25">
      <c r="B94" s="68">
        <v>3</v>
      </c>
      <c r="C94" s="69"/>
      <c r="D94" s="51"/>
      <c r="E94" s="53" t="s">
        <v>4</v>
      </c>
      <c r="F94" s="60">
        <v>2534</v>
      </c>
      <c r="G94" s="60">
        <v>2534</v>
      </c>
      <c r="H94" s="60">
        <v>2823.75</v>
      </c>
      <c r="I94" s="36">
        <v>111</v>
      </c>
    </row>
    <row r="95" spans="2:9" ht="20.100000000000001" customHeight="1" x14ac:dyDescent="0.25">
      <c r="B95" s="68">
        <v>32</v>
      </c>
      <c r="C95" s="69"/>
      <c r="D95" s="51"/>
      <c r="E95" s="53" t="s">
        <v>12</v>
      </c>
      <c r="F95" s="60">
        <v>2534</v>
      </c>
      <c r="G95" s="60">
        <v>2534</v>
      </c>
      <c r="H95" s="60">
        <v>2823.75</v>
      </c>
      <c r="I95" s="36">
        <v>111</v>
      </c>
    </row>
    <row r="96" spans="2:9" ht="20.100000000000001" customHeight="1" x14ac:dyDescent="0.25">
      <c r="B96" s="68">
        <v>322</v>
      </c>
      <c r="C96" s="69"/>
      <c r="D96" s="51"/>
      <c r="E96" s="53" t="s">
        <v>76</v>
      </c>
      <c r="F96" s="60">
        <v>2534</v>
      </c>
      <c r="G96" s="60">
        <v>2534</v>
      </c>
      <c r="H96" s="60">
        <v>2823.75</v>
      </c>
      <c r="I96" s="36">
        <v>111</v>
      </c>
    </row>
    <row r="97" spans="2:9" ht="20.100000000000001" customHeight="1" x14ac:dyDescent="0.25">
      <c r="B97" s="68">
        <v>3227</v>
      </c>
      <c r="C97" s="69"/>
      <c r="D97" s="51"/>
      <c r="E97" s="53" t="s">
        <v>144</v>
      </c>
      <c r="F97" s="60">
        <v>2534</v>
      </c>
      <c r="G97" s="60">
        <v>2534</v>
      </c>
      <c r="H97" s="60">
        <v>2823.75</v>
      </c>
      <c r="I97" s="36">
        <v>111</v>
      </c>
    </row>
    <row r="98" spans="2:9" ht="31.5" customHeight="1" x14ac:dyDescent="0.25">
      <c r="B98" s="166" t="s">
        <v>146</v>
      </c>
      <c r="C98" s="167"/>
      <c r="D98" s="168"/>
      <c r="E98" s="53" t="s">
        <v>150</v>
      </c>
      <c r="F98" s="50">
        <f>329129+10000+17500+26757+44335+167+1858+770+1190+534+5318+3125+265+4460+955+130+900+1861+130</f>
        <v>449384</v>
      </c>
      <c r="G98" s="50">
        <f>329129+10000+17500+26757+44335+167+1858+770+1190+534+5318+3125+265+4460+955+130+900+1861+130</f>
        <v>449384</v>
      </c>
      <c r="H98" s="8">
        <f>409987+11786+17660+26021+40382+4993+1063+2366+1131+538+2525+2499+479+1747</f>
        <v>523177</v>
      </c>
      <c r="I98" s="8">
        <v>116</v>
      </c>
    </row>
    <row r="99" spans="2:9" ht="30.75" customHeight="1" x14ac:dyDescent="0.25">
      <c r="B99" s="172" t="s">
        <v>151</v>
      </c>
      <c r="C99" s="172"/>
      <c r="D99" s="172"/>
      <c r="E99" s="71" t="s">
        <v>152</v>
      </c>
      <c r="F99" s="50"/>
      <c r="G99" s="50"/>
      <c r="H99" s="8"/>
      <c r="I99" s="8"/>
    </row>
    <row r="100" spans="2:9" ht="20.100000000000001" customHeight="1" x14ac:dyDescent="0.25">
      <c r="B100" s="166" t="s">
        <v>153</v>
      </c>
      <c r="C100" s="167"/>
      <c r="D100" s="168"/>
      <c r="E100" s="115" t="s">
        <v>302</v>
      </c>
      <c r="F100" s="50"/>
      <c r="G100" s="50"/>
      <c r="H100" s="8"/>
      <c r="I100" s="8"/>
    </row>
    <row r="101" spans="2:9" ht="20.100000000000001" customHeight="1" x14ac:dyDescent="0.25">
      <c r="B101" s="166" t="s">
        <v>154</v>
      </c>
      <c r="C101" s="167"/>
      <c r="D101" s="168"/>
      <c r="E101" s="53" t="s">
        <v>135</v>
      </c>
      <c r="F101" s="50"/>
      <c r="G101" s="50"/>
      <c r="H101" s="8"/>
      <c r="I101" s="8"/>
    </row>
    <row r="102" spans="2:9" ht="20.100000000000001" customHeight="1" x14ac:dyDescent="0.25">
      <c r="B102" s="120">
        <v>1</v>
      </c>
      <c r="C102" s="121"/>
      <c r="D102" s="122"/>
      <c r="E102" s="116" t="s">
        <v>130</v>
      </c>
      <c r="F102" s="127"/>
      <c r="G102" s="127"/>
      <c r="H102" s="127"/>
      <c r="I102" s="127"/>
    </row>
    <row r="103" spans="2:9" ht="20.100000000000001" customHeight="1" x14ac:dyDescent="0.25">
      <c r="B103" s="68">
        <v>3</v>
      </c>
      <c r="C103" s="69"/>
      <c r="D103" s="51"/>
      <c r="E103" s="53" t="s">
        <v>4</v>
      </c>
      <c r="F103" s="60">
        <v>329129</v>
      </c>
      <c r="G103" s="60">
        <v>329129</v>
      </c>
      <c r="H103" s="60">
        <f t="shared" ref="H103:H105" si="1">207910.05+101177.75+34785.41+66114.1</f>
        <v>409987.30999999994</v>
      </c>
      <c r="I103" s="36">
        <v>125</v>
      </c>
    </row>
    <row r="104" spans="2:9" ht="20.100000000000001" customHeight="1" x14ac:dyDescent="0.25">
      <c r="B104" s="68">
        <v>31</v>
      </c>
      <c r="C104" s="69"/>
      <c r="D104" s="51"/>
      <c r="E104" s="53" t="s">
        <v>5</v>
      </c>
      <c r="F104" s="60">
        <v>329129</v>
      </c>
      <c r="G104" s="60">
        <v>329129</v>
      </c>
      <c r="H104" s="60">
        <f t="shared" si="1"/>
        <v>409987.30999999994</v>
      </c>
      <c r="I104" s="36">
        <v>125</v>
      </c>
    </row>
    <row r="105" spans="2:9" ht="20.100000000000001" customHeight="1" x14ac:dyDescent="0.25">
      <c r="B105" s="68">
        <v>311</v>
      </c>
      <c r="C105" s="69"/>
      <c r="D105" s="51"/>
      <c r="E105" s="53" t="s">
        <v>135</v>
      </c>
      <c r="F105" s="60">
        <v>329129</v>
      </c>
      <c r="G105" s="60">
        <v>329129</v>
      </c>
      <c r="H105" s="60">
        <f t="shared" si="1"/>
        <v>409987.30999999994</v>
      </c>
      <c r="I105" s="36">
        <v>125</v>
      </c>
    </row>
    <row r="106" spans="2:9" ht="20.100000000000001" customHeight="1" x14ac:dyDescent="0.25">
      <c r="B106" s="68">
        <v>3111</v>
      </c>
      <c r="C106" s="69"/>
      <c r="D106" s="51"/>
      <c r="E106" s="53" t="s">
        <v>27</v>
      </c>
      <c r="F106" s="60">
        <v>329129</v>
      </c>
      <c r="G106" s="60">
        <v>329129</v>
      </c>
      <c r="H106" s="60">
        <f>207910.05+101177.75+34785.41+66114.1</f>
        <v>409987.30999999994</v>
      </c>
      <c r="I106" s="36">
        <v>125</v>
      </c>
    </row>
    <row r="107" spans="2:9" ht="20.100000000000001" customHeight="1" x14ac:dyDescent="0.25">
      <c r="B107" s="166" t="s">
        <v>153</v>
      </c>
      <c r="C107" s="167"/>
      <c r="D107" s="168"/>
      <c r="E107" s="115" t="s">
        <v>302</v>
      </c>
      <c r="F107" s="50"/>
      <c r="G107" s="50"/>
      <c r="H107" s="8"/>
      <c r="I107" s="8"/>
    </row>
    <row r="108" spans="2:9" ht="20.100000000000001" customHeight="1" x14ac:dyDescent="0.25">
      <c r="B108" s="166" t="s">
        <v>287</v>
      </c>
      <c r="C108" s="167"/>
      <c r="D108" s="168"/>
      <c r="E108" s="53" t="s">
        <v>155</v>
      </c>
      <c r="F108" s="50"/>
      <c r="G108" s="50"/>
      <c r="H108" s="8"/>
      <c r="I108" s="8"/>
    </row>
    <row r="109" spans="2:9" ht="20.100000000000001" customHeight="1" x14ac:dyDescent="0.25">
      <c r="B109" s="120">
        <v>1</v>
      </c>
      <c r="C109" s="121"/>
      <c r="D109" s="122"/>
      <c r="E109" s="116" t="s">
        <v>130</v>
      </c>
      <c r="F109" s="127"/>
      <c r="G109" s="127"/>
      <c r="H109" s="127"/>
      <c r="I109" s="127"/>
    </row>
    <row r="110" spans="2:9" ht="20.100000000000001" customHeight="1" x14ac:dyDescent="0.25">
      <c r="B110" s="68">
        <v>3</v>
      </c>
      <c r="C110" s="69"/>
      <c r="D110" s="51"/>
      <c r="E110" s="53" t="s">
        <v>4</v>
      </c>
      <c r="F110" s="60">
        <v>10000</v>
      </c>
      <c r="G110" s="60">
        <v>10000</v>
      </c>
      <c r="H110" s="60">
        <v>11786</v>
      </c>
      <c r="I110" s="36">
        <v>118</v>
      </c>
    </row>
    <row r="111" spans="2:9" ht="20.100000000000001" customHeight="1" x14ac:dyDescent="0.25">
      <c r="B111" s="68">
        <v>31</v>
      </c>
      <c r="C111" s="69"/>
      <c r="D111" s="51"/>
      <c r="E111" s="53" t="s">
        <v>5</v>
      </c>
      <c r="F111" s="60">
        <v>10000</v>
      </c>
      <c r="G111" s="60">
        <v>10000</v>
      </c>
      <c r="H111" s="60">
        <v>11786</v>
      </c>
      <c r="I111" s="36">
        <v>118</v>
      </c>
    </row>
    <row r="112" spans="2:9" ht="20.100000000000001" customHeight="1" x14ac:dyDescent="0.25">
      <c r="B112" s="68">
        <v>311</v>
      </c>
      <c r="C112" s="69"/>
      <c r="D112" s="51"/>
      <c r="E112" s="53" t="s">
        <v>135</v>
      </c>
      <c r="F112" s="60">
        <v>10000</v>
      </c>
      <c r="G112" s="60">
        <v>10000</v>
      </c>
      <c r="H112" s="60">
        <v>11786</v>
      </c>
      <c r="I112" s="36">
        <v>118</v>
      </c>
    </row>
    <row r="113" spans="2:9" ht="20.100000000000001" customHeight="1" x14ac:dyDescent="0.25">
      <c r="B113" s="68">
        <v>3113</v>
      </c>
      <c r="C113" s="69"/>
      <c r="D113" s="51"/>
      <c r="E113" s="53" t="s">
        <v>155</v>
      </c>
      <c r="F113" s="60">
        <v>10000</v>
      </c>
      <c r="G113" s="60">
        <v>10000</v>
      </c>
      <c r="H113" s="60">
        <v>11786</v>
      </c>
      <c r="I113" s="36">
        <v>118</v>
      </c>
    </row>
    <row r="114" spans="2:9" ht="20.100000000000001" customHeight="1" x14ac:dyDescent="0.25">
      <c r="B114" s="166" t="s">
        <v>153</v>
      </c>
      <c r="C114" s="167"/>
      <c r="D114" s="168"/>
      <c r="E114" s="115" t="s">
        <v>302</v>
      </c>
      <c r="F114" s="50"/>
      <c r="G114" s="50"/>
      <c r="H114" s="8"/>
      <c r="I114" s="8"/>
    </row>
    <row r="115" spans="2:9" ht="20.100000000000001" customHeight="1" x14ac:dyDescent="0.25">
      <c r="B115" s="166" t="s">
        <v>156</v>
      </c>
      <c r="C115" s="167"/>
      <c r="D115" s="168"/>
      <c r="E115" s="53" t="s">
        <v>71</v>
      </c>
      <c r="F115" s="50"/>
      <c r="G115" s="50"/>
      <c r="H115" s="8"/>
      <c r="I115" s="8"/>
    </row>
    <row r="116" spans="2:9" ht="20.100000000000001" customHeight="1" x14ac:dyDescent="0.25">
      <c r="B116" s="120">
        <v>1</v>
      </c>
      <c r="C116" s="121"/>
      <c r="D116" s="122"/>
      <c r="E116" s="116" t="s">
        <v>130</v>
      </c>
      <c r="F116" s="127"/>
      <c r="G116" s="127"/>
      <c r="H116" s="127"/>
      <c r="I116" s="127"/>
    </row>
    <row r="117" spans="2:9" ht="20.100000000000001" customHeight="1" x14ac:dyDescent="0.25">
      <c r="B117" s="68">
        <v>3</v>
      </c>
      <c r="C117" s="69"/>
      <c r="D117" s="51"/>
      <c r="E117" s="53" t="s">
        <v>4</v>
      </c>
      <c r="F117" s="60">
        <v>17500</v>
      </c>
      <c r="G117" s="60">
        <v>17500</v>
      </c>
      <c r="H117" s="60">
        <v>17660</v>
      </c>
      <c r="I117" s="36">
        <v>101</v>
      </c>
    </row>
    <row r="118" spans="2:9" ht="20.100000000000001" customHeight="1" x14ac:dyDescent="0.25">
      <c r="B118" s="68">
        <v>31</v>
      </c>
      <c r="C118" s="69"/>
      <c r="D118" s="51"/>
      <c r="E118" s="53" t="s">
        <v>5</v>
      </c>
      <c r="F118" s="60">
        <v>17500</v>
      </c>
      <c r="G118" s="60">
        <v>17500</v>
      </c>
      <c r="H118" s="60">
        <v>17660</v>
      </c>
      <c r="I118" s="36">
        <v>101</v>
      </c>
    </row>
    <row r="119" spans="2:9" ht="20.100000000000001" customHeight="1" x14ac:dyDescent="0.25">
      <c r="B119" s="68">
        <v>312</v>
      </c>
      <c r="C119" s="69"/>
      <c r="D119" s="51"/>
      <c r="E119" s="53" t="s">
        <v>71</v>
      </c>
      <c r="F119" s="60">
        <v>17500</v>
      </c>
      <c r="G119" s="60">
        <v>17500</v>
      </c>
      <c r="H119" s="60">
        <v>17660</v>
      </c>
      <c r="I119" s="36">
        <v>101</v>
      </c>
    </row>
    <row r="120" spans="2:9" ht="20.100000000000001" customHeight="1" x14ac:dyDescent="0.25">
      <c r="B120" s="68">
        <v>3121</v>
      </c>
      <c r="C120" s="69"/>
      <c r="D120" s="51"/>
      <c r="E120" s="53" t="s">
        <v>71</v>
      </c>
      <c r="F120" s="60">
        <v>17500</v>
      </c>
      <c r="G120" s="60">
        <v>17500</v>
      </c>
      <c r="H120" s="60">
        <v>17660</v>
      </c>
      <c r="I120" s="36">
        <v>101</v>
      </c>
    </row>
    <row r="121" spans="2:9" x14ac:dyDescent="0.25">
      <c r="B121" s="166" t="s">
        <v>153</v>
      </c>
      <c r="C121" s="167"/>
      <c r="D121" s="168"/>
      <c r="E121" s="115" t="s">
        <v>302</v>
      </c>
      <c r="F121" s="50"/>
      <c r="G121" s="50"/>
      <c r="H121" s="8"/>
      <c r="I121" s="8"/>
    </row>
    <row r="122" spans="2:9" ht="16.5" customHeight="1" x14ac:dyDescent="0.25">
      <c r="B122" s="166" t="s">
        <v>157</v>
      </c>
      <c r="C122" s="167"/>
      <c r="D122" s="168"/>
      <c r="E122" s="53" t="s">
        <v>73</v>
      </c>
      <c r="F122" s="50"/>
      <c r="G122" s="50"/>
      <c r="H122" s="8"/>
      <c r="I122" s="8"/>
    </row>
    <row r="123" spans="2:9" ht="16.5" customHeight="1" x14ac:dyDescent="0.25">
      <c r="B123" s="120">
        <v>1</v>
      </c>
      <c r="C123" s="121"/>
      <c r="D123" s="122"/>
      <c r="E123" s="116" t="s">
        <v>130</v>
      </c>
      <c r="F123" s="127"/>
      <c r="G123" s="127"/>
      <c r="H123" s="127"/>
      <c r="I123" s="127"/>
    </row>
    <row r="124" spans="2:9" ht="16.5" customHeight="1" x14ac:dyDescent="0.25">
      <c r="B124" s="68">
        <v>3</v>
      </c>
      <c r="C124" s="69"/>
      <c r="D124" s="51"/>
      <c r="E124" s="53" t="s">
        <v>4</v>
      </c>
      <c r="F124" s="60">
        <v>26757</v>
      </c>
      <c r="G124" s="60">
        <v>26757</v>
      </c>
      <c r="H124" s="60">
        <v>26021</v>
      </c>
      <c r="I124" s="36">
        <v>97</v>
      </c>
    </row>
    <row r="125" spans="2:9" ht="20.100000000000001" customHeight="1" x14ac:dyDescent="0.25">
      <c r="B125" s="68">
        <v>31</v>
      </c>
      <c r="C125" s="69"/>
      <c r="D125" s="51"/>
      <c r="E125" s="53" t="s">
        <v>5</v>
      </c>
      <c r="F125" s="60">
        <v>26757</v>
      </c>
      <c r="G125" s="60">
        <v>26757</v>
      </c>
      <c r="H125" s="60">
        <v>26021</v>
      </c>
      <c r="I125" s="36">
        <v>97</v>
      </c>
    </row>
    <row r="126" spans="2:9" ht="20.100000000000001" customHeight="1" x14ac:dyDescent="0.25">
      <c r="B126" s="68">
        <v>313</v>
      </c>
      <c r="C126" s="69"/>
      <c r="D126" s="51"/>
      <c r="E126" s="53" t="s">
        <v>72</v>
      </c>
      <c r="F126" s="60">
        <v>26757</v>
      </c>
      <c r="G126" s="60">
        <v>26757</v>
      </c>
      <c r="H126" s="60">
        <v>26021</v>
      </c>
      <c r="I126" s="36">
        <v>97</v>
      </c>
    </row>
    <row r="127" spans="2:9" ht="20.100000000000001" customHeight="1" x14ac:dyDescent="0.25">
      <c r="B127" s="68">
        <v>3131</v>
      </c>
      <c r="C127" s="69"/>
      <c r="D127" s="51"/>
      <c r="E127" s="53" t="s">
        <v>73</v>
      </c>
      <c r="F127" s="60">
        <v>26757</v>
      </c>
      <c r="G127" s="60">
        <v>26757</v>
      </c>
      <c r="H127" s="60">
        <v>26021</v>
      </c>
      <c r="I127" s="36">
        <v>97</v>
      </c>
    </row>
    <row r="128" spans="2:9" x14ac:dyDescent="0.25">
      <c r="B128" s="166" t="s">
        <v>153</v>
      </c>
      <c r="C128" s="167"/>
      <c r="D128" s="168"/>
      <c r="E128" s="115" t="s">
        <v>302</v>
      </c>
      <c r="F128" s="50"/>
      <c r="G128" s="50"/>
      <c r="H128" s="8"/>
      <c r="I128" s="8"/>
    </row>
    <row r="129" spans="2:9" ht="16.5" customHeight="1" x14ac:dyDescent="0.25">
      <c r="B129" s="166" t="s">
        <v>288</v>
      </c>
      <c r="C129" s="167"/>
      <c r="D129" s="168"/>
      <c r="E129" s="53" t="s">
        <v>137</v>
      </c>
      <c r="F129" s="50"/>
      <c r="G129" s="50"/>
      <c r="H129" s="8"/>
      <c r="I129" s="8"/>
    </row>
    <row r="130" spans="2:9" ht="16.5" customHeight="1" x14ac:dyDescent="0.25">
      <c r="B130" s="120">
        <v>1</v>
      </c>
      <c r="C130" s="121"/>
      <c r="D130" s="122"/>
      <c r="E130" s="116" t="s">
        <v>130</v>
      </c>
      <c r="F130" s="127"/>
      <c r="G130" s="127"/>
      <c r="H130" s="127"/>
      <c r="I130" s="127"/>
    </row>
    <row r="131" spans="2:9" ht="16.5" customHeight="1" x14ac:dyDescent="0.25">
      <c r="B131" s="68">
        <v>3</v>
      </c>
      <c r="C131" s="69"/>
      <c r="D131" s="51"/>
      <c r="E131" s="53" t="s">
        <v>4</v>
      </c>
      <c r="F131" s="60">
        <v>44335</v>
      </c>
      <c r="G131" s="60">
        <v>44335</v>
      </c>
      <c r="H131" s="60">
        <v>40382</v>
      </c>
      <c r="I131" s="36">
        <v>91</v>
      </c>
    </row>
    <row r="132" spans="2:9" ht="20.100000000000001" customHeight="1" x14ac:dyDescent="0.25">
      <c r="B132" s="68">
        <v>31</v>
      </c>
      <c r="C132" s="69"/>
      <c r="D132" s="51"/>
      <c r="E132" s="53" t="s">
        <v>5</v>
      </c>
      <c r="F132" s="60">
        <v>44335</v>
      </c>
      <c r="G132" s="60">
        <v>44335</v>
      </c>
      <c r="H132" s="60">
        <v>40382</v>
      </c>
      <c r="I132" s="36">
        <v>91</v>
      </c>
    </row>
    <row r="133" spans="2:9" ht="20.100000000000001" customHeight="1" x14ac:dyDescent="0.25">
      <c r="B133" s="68">
        <v>313</v>
      </c>
      <c r="C133" s="69"/>
      <c r="D133" s="51"/>
      <c r="E133" s="53" t="s">
        <v>72</v>
      </c>
      <c r="F133" s="60">
        <v>44335</v>
      </c>
      <c r="G133" s="60">
        <v>44335</v>
      </c>
      <c r="H133" s="60">
        <v>40382</v>
      </c>
      <c r="I133" s="36">
        <v>91</v>
      </c>
    </row>
    <row r="134" spans="2:9" ht="20.100000000000001" customHeight="1" x14ac:dyDescent="0.25">
      <c r="B134" s="68">
        <v>3132</v>
      </c>
      <c r="C134" s="69"/>
      <c r="D134" s="51"/>
      <c r="E134" s="53" t="s">
        <v>137</v>
      </c>
      <c r="F134" s="60">
        <v>44335</v>
      </c>
      <c r="G134" s="60">
        <v>44335</v>
      </c>
      <c r="H134" s="60">
        <v>40382</v>
      </c>
      <c r="I134" s="36">
        <v>91</v>
      </c>
    </row>
    <row r="135" spans="2:9" ht="20.100000000000001" customHeight="1" x14ac:dyDescent="0.25">
      <c r="B135" s="166" t="s">
        <v>153</v>
      </c>
      <c r="C135" s="167"/>
      <c r="D135" s="168"/>
      <c r="E135" s="115" t="s">
        <v>302</v>
      </c>
      <c r="F135" s="50"/>
      <c r="G135" s="50"/>
      <c r="H135" s="60"/>
      <c r="I135" s="36"/>
    </row>
    <row r="136" spans="2:9" ht="20.100000000000001" customHeight="1" x14ac:dyDescent="0.25">
      <c r="B136" s="166" t="s">
        <v>201</v>
      </c>
      <c r="C136" s="167"/>
      <c r="D136" s="168"/>
      <c r="E136" s="53" t="s">
        <v>202</v>
      </c>
      <c r="F136" s="50"/>
      <c r="G136" s="50"/>
      <c r="H136" s="60"/>
      <c r="I136" s="36"/>
    </row>
    <row r="137" spans="2:9" ht="20.100000000000001" customHeight="1" x14ac:dyDescent="0.25">
      <c r="B137" s="120">
        <v>1</v>
      </c>
      <c r="C137" s="121"/>
      <c r="D137" s="122"/>
      <c r="E137" s="116" t="s">
        <v>130</v>
      </c>
      <c r="F137" s="127"/>
      <c r="G137" s="127"/>
      <c r="H137" s="129"/>
      <c r="I137" s="127"/>
    </row>
    <row r="138" spans="2:9" ht="20.100000000000001" customHeight="1" x14ac:dyDescent="0.25">
      <c r="B138" s="68">
        <v>3</v>
      </c>
      <c r="C138" s="69"/>
      <c r="D138" s="51"/>
      <c r="E138" s="53" t="s">
        <v>4</v>
      </c>
      <c r="F138" s="60">
        <v>0</v>
      </c>
      <c r="G138" s="60">
        <v>0</v>
      </c>
      <c r="H138" s="60">
        <v>4993.4399999999996</v>
      </c>
      <c r="I138" s="36"/>
    </row>
    <row r="139" spans="2:9" ht="20.100000000000001" customHeight="1" x14ac:dyDescent="0.25">
      <c r="B139" s="68">
        <v>32</v>
      </c>
      <c r="C139" s="69"/>
      <c r="D139" s="51"/>
      <c r="E139" s="53" t="s">
        <v>12</v>
      </c>
      <c r="F139" s="60">
        <v>0</v>
      </c>
      <c r="G139" s="60">
        <v>0</v>
      </c>
      <c r="H139" s="60">
        <v>4993.4399999999996</v>
      </c>
      <c r="I139" s="36"/>
    </row>
    <row r="140" spans="2:9" ht="20.100000000000001" customHeight="1" x14ac:dyDescent="0.25">
      <c r="B140" s="68">
        <v>321</v>
      </c>
      <c r="C140" s="69"/>
      <c r="D140" s="51"/>
      <c r="E140" s="53" t="s">
        <v>28</v>
      </c>
      <c r="F140" s="60">
        <v>0</v>
      </c>
      <c r="G140" s="60">
        <v>0</v>
      </c>
      <c r="H140" s="76">
        <v>4993.4399999999996</v>
      </c>
      <c r="I140" s="36"/>
    </row>
    <row r="141" spans="2:9" ht="20.100000000000001" customHeight="1" x14ac:dyDescent="0.25">
      <c r="B141" s="68">
        <v>3212</v>
      </c>
      <c r="C141" s="69"/>
      <c r="D141" s="51"/>
      <c r="E141" s="53" t="s">
        <v>202</v>
      </c>
      <c r="F141" s="60">
        <v>0</v>
      </c>
      <c r="G141" s="60">
        <v>0</v>
      </c>
      <c r="H141" s="76">
        <v>4993</v>
      </c>
      <c r="I141" s="36"/>
    </row>
    <row r="142" spans="2:9" ht="20.100000000000001" customHeight="1" x14ac:dyDescent="0.25">
      <c r="B142" s="166" t="s">
        <v>153</v>
      </c>
      <c r="C142" s="167"/>
      <c r="D142" s="168"/>
      <c r="E142" s="115" t="s">
        <v>302</v>
      </c>
      <c r="F142" s="50"/>
      <c r="G142" s="50"/>
      <c r="H142" s="60"/>
      <c r="I142" s="36"/>
    </row>
    <row r="143" spans="2:9" ht="20.100000000000001" customHeight="1" x14ac:dyDescent="0.25">
      <c r="B143" s="166" t="s">
        <v>203</v>
      </c>
      <c r="C143" s="167"/>
      <c r="D143" s="168"/>
      <c r="E143" s="53" t="s">
        <v>99</v>
      </c>
      <c r="F143" s="50"/>
      <c r="G143" s="50"/>
      <c r="H143" s="60"/>
      <c r="I143" s="36"/>
    </row>
    <row r="144" spans="2:9" ht="20.100000000000001" customHeight="1" x14ac:dyDescent="0.25">
      <c r="B144" s="120">
        <v>1</v>
      </c>
      <c r="C144" s="121"/>
      <c r="D144" s="122"/>
      <c r="E144" s="116" t="s">
        <v>130</v>
      </c>
      <c r="F144" s="127"/>
      <c r="G144" s="127"/>
      <c r="H144" s="129"/>
      <c r="I144" s="127"/>
    </row>
    <row r="145" spans="2:9" ht="20.100000000000001" customHeight="1" x14ac:dyDescent="0.25">
      <c r="B145" s="68">
        <v>3</v>
      </c>
      <c r="C145" s="69"/>
      <c r="D145" s="51"/>
      <c r="E145" s="53" t="s">
        <v>4</v>
      </c>
      <c r="F145" s="60">
        <v>0</v>
      </c>
      <c r="G145" s="60">
        <v>0</v>
      </c>
      <c r="H145" s="60">
        <v>0</v>
      </c>
      <c r="I145" s="36"/>
    </row>
    <row r="146" spans="2:9" ht="20.100000000000001" customHeight="1" x14ac:dyDescent="0.25">
      <c r="B146" s="68">
        <v>32</v>
      </c>
      <c r="C146" s="69"/>
      <c r="D146" s="51"/>
      <c r="E146" s="53" t="s">
        <v>12</v>
      </c>
      <c r="F146" s="60">
        <v>0</v>
      </c>
      <c r="G146" s="60">
        <v>0</v>
      </c>
      <c r="H146" s="60">
        <v>0</v>
      </c>
      <c r="I146" s="36"/>
    </row>
    <row r="147" spans="2:9" ht="20.100000000000001" customHeight="1" x14ac:dyDescent="0.25">
      <c r="B147" s="68">
        <v>321</v>
      </c>
      <c r="C147" s="69"/>
      <c r="D147" s="51"/>
      <c r="E147" s="53" t="s">
        <v>28</v>
      </c>
      <c r="F147" s="60">
        <v>0</v>
      </c>
      <c r="G147" s="60">
        <v>0</v>
      </c>
      <c r="H147" s="60">
        <v>0</v>
      </c>
      <c r="I147" s="36"/>
    </row>
    <row r="148" spans="2:9" ht="20.100000000000001" customHeight="1" x14ac:dyDescent="0.25">
      <c r="B148" s="68">
        <v>3211</v>
      </c>
      <c r="C148" s="69"/>
      <c r="D148" s="51"/>
      <c r="E148" s="53" t="s">
        <v>99</v>
      </c>
      <c r="F148" s="60">
        <v>0</v>
      </c>
      <c r="G148" s="60">
        <v>0</v>
      </c>
      <c r="H148" s="60">
        <v>0</v>
      </c>
      <c r="I148" s="36"/>
    </row>
    <row r="149" spans="2:9" ht="20.100000000000001" customHeight="1" x14ac:dyDescent="0.25">
      <c r="B149" s="166" t="s">
        <v>153</v>
      </c>
      <c r="C149" s="167"/>
      <c r="D149" s="168"/>
      <c r="E149" s="115" t="s">
        <v>302</v>
      </c>
      <c r="F149" s="50"/>
      <c r="G149" s="50"/>
      <c r="H149" s="8"/>
      <c r="I149" s="8"/>
    </row>
    <row r="150" spans="2:9" ht="20.100000000000001" customHeight="1" x14ac:dyDescent="0.25">
      <c r="B150" s="166" t="s">
        <v>158</v>
      </c>
      <c r="C150" s="167"/>
      <c r="D150" s="168"/>
      <c r="E150" s="53" t="s">
        <v>204</v>
      </c>
      <c r="F150" s="50"/>
      <c r="G150" s="50"/>
      <c r="H150" s="8"/>
      <c r="I150" s="8"/>
    </row>
    <row r="151" spans="2:9" ht="20.100000000000001" customHeight="1" x14ac:dyDescent="0.25">
      <c r="B151" s="120">
        <v>1</v>
      </c>
      <c r="C151" s="121"/>
      <c r="D151" s="122"/>
      <c r="E151" s="116" t="s">
        <v>130</v>
      </c>
      <c r="F151" s="127"/>
      <c r="G151" s="127"/>
      <c r="H151" s="118"/>
      <c r="I151" s="127"/>
    </row>
    <row r="152" spans="2:9" ht="20.100000000000001" customHeight="1" x14ac:dyDescent="0.25">
      <c r="B152" s="68">
        <v>3</v>
      </c>
      <c r="C152" s="69"/>
      <c r="D152" s="51"/>
      <c r="E152" s="53" t="s">
        <v>4</v>
      </c>
      <c r="F152" s="60">
        <v>0</v>
      </c>
      <c r="G152" s="60">
        <v>0</v>
      </c>
      <c r="H152" s="60">
        <v>1062.94</v>
      </c>
      <c r="I152" s="36"/>
    </row>
    <row r="153" spans="2:9" ht="20.100000000000001" customHeight="1" x14ac:dyDescent="0.25">
      <c r="B153" s="68">
        <v>32</v>
      </c>
      <c r="C153" s="69"/>
      <c r="D153" s="51"/>
      <c r="E153" s="53" t="s">
        <v>12</v>
      </c>
      <c r="F153" s="60">
        <v>0</v>
      </c>
      <c r="G153" s="60">
        <v>0</v>
      </c>
      <c r="H153" s="60">
        <v>1063</v>
      </c>
      <c r="I153" s="36"/>
    </row>
    <row r="154" spans="2:9" ht="20.100000000000001" customHeight="1" x14ac:dyDescent="0.25">
      <c r="B154" s="68">
        <v>322</v>
      </c>
      <c r="C154" s="69"/>
      <c r="D154" s="51"/>
      <c r="E154" s="53" t="s">
        <v>76</v>
      </c>
      <c r="F154" s="60">
        <v>0</v>
      </c>
      <c r="G154" s="60">
        <v>0</v>
      </c>
      <c r="H154" s="60">
        <v>1063</v>
      </c>
      <c r="I154" s="36"/>
    </row>
    <row r="155" spans="2:9" ht="20.100000000000001" customHeight="1" x14ac:dyDescent="0.25">
      <c r="B155" s="68">
        <v>3223</v>
      </c>
      <c r="C155" s="69"/>
      <c r="D155" s="51"/>
      <c r="E155" s="53" t="s">
        <v>79</v>
      </c>
      <c r="F155" s="60">
        <v>0</v>
      </c>
      <c r="G155" s="60">
        <v>0</v>
      </c>
      <c r="H155" s="60">
        <v>1063</v>
      </c>
      <c r="I155" s="36"/>
    </row>
    <row r="156" spans="2:9" ht="19.5" customHeight="1" x14ac:dyDescent="0.25">
      <c r="B156" s="166" t="s">
        <v>153</v>
      </c>
      <c r="C156" s="167"/>
      <c r="D156" s="168"/>
      <c r="E156" s="115" t="s">
        <v>302</v>
      </c>
      <c r="F156" s="50"/>
      <c r="G156" s="50"/>
      <c r="H156" s="60"/>
      <c r="I156" s="36"/>
    </row>
    <row r="157" spans="2:9" ht="19.5" customHeight="1" x14ac:dyDescent="0.25">
      <c r="B157" s="166" t="s">
        <v>158</v>
      </c>
      <c r="C157" s="167"/>
      <c r="D157" s="168"/>
      <c r="E157" s="53" t="s">
        <v>205</v>
      </c>
      <c r="F157" s="50"/>
      <c r="G157" s="50"/>
      <c r="H157" s="60"/>
      <c r="I157" s="36"/>
    </row>
    <row r="158" spans="2:9" ht="20.100000000000001" customHeight="1" x14ac:dyDescent="0.25">
      <c r="B158" s="120">
        <v>1</v>
      </c>
      <c r="C158" s="121"/>
      <c r="D158" s="122"/>
      <c r="E158" s="116" t="s">
        <v>130</v>
      </c>
      <c r="F158" s="127"/>
      <c r="G158" s="127"/>
      <c r="H158" s="129"/>
      <c r="I158" s="127"/>
    </row>
    <row r="159" spans="2:9" ht="20.100000000000001" customHeight="1" x14ac:dyDescent="0.25">
      <c r="B159" s="68">
        <v>3</v>
      </c>
      <c r="C159" s="69"/>
      <c r="D159" s="51"/>
      <c r="E159" s="53" t="s">
        <v>4</v>
      </c>
      <c r="F159" s="60">
        <v>167</v>
      </c>
      <c r="G159" s="60">
        <v>167</v>
      </c>
      <c r="H159" s="76">
        <v>2366</v>
      </c>
      <c r="I159" s="36">
        <v>1417</v>
      </c>
    </row>
    <row r="160" spans="2:9" ht="20.100000000000001" customHeight="1" x14ac:dyDescent="0.25">
      <c r="B160" s="68">
        <v>32</v>
      </c>
      <c r="C160" s="69"/>
      <c r="D160" s="51"/>
      <c r="E160" s="53" t="s">
        <v>12</v>
      </c>
      <c r="F160" s="60">
        <v>167</v>
      </c>
      <c r="G160" s="60">
        <v>167</v>
      </c>
      <c r="H160" s="76">
        <v>2366</v>
      </c>
      <c r="I160" s="36">
        <v>1417</v>
      </c>
    </row>
    <row r="161" spans="2:9" ht="20.100000000000001" customHeight="1" x14ac:dyDescent="0.25">
      <c r="B161" s="68">
        <v>322</v>
      </c>
      <c r="C161" s="69"/>
      <c r="D161" s="51"/>
      <c r="E161" s="53" t="s">
        <v>76</v>
      </c>
      <c r="F161" s="60">
        <v>167</v>
      </c>
      <c r="G161" s="60">
        <v>167</v>
      </c>
      <c r="H161" s="76">
        <v>2366</v>
      </c>
      <c r="I161" s="36">
        <v>1417</v>
      </c>
    </row>
    <row r="162" spans="2:9" ht="20.100000000000001" customHeight="1" x14ac:dyDescent="0.25">
      <c r="B162" s="68">
        <v>3223</v>
      </c>
      <c r="C162" s="69"/>
      <c r="D162" s="51"/>
      <c r="E162" s="53" t="s">
        <v>79</v>
      </c>
      <c r="F162" s="60">
        <v>167</v>
      </c>
      <c r="G162" s="60">
        <v>167</v>
      </c>
      <c r="H162" s="76">
        <v>2366</v>
      </c>
      <c r="I162" s="36">
        <v>1417</v>
      </c>
    </row>
    <row r="163" spans="2:9" ht="20.100000000000001" customHeight="1" x14ac:dyDescent="0.25">
      <c r="B163" s="166" t="s">
        <v>153</v>
      </c>
      <c r="C163" s="167"/>
      <c r="D163" s="168"/>
      <c r="E163" s="115" t="s">
        <v>302</v>
      </c>
      <c r="F163" s="50"/>
      <c r="G163" s="50"/>
      <c r="H163" s="60"/>
      <c r="I163" s="36"/>
    </row>
    <row r="164" spans="2:9" ht="30.75" customHeight="1" x14ac:dyDescent="0.25">
      <c r="B164" s="166" t="s">
        <v>278</v>
      </c>
      <c r="C164" s="167"/>
      <c r="D164" s="168"/>
      <c r="E164" s="53" t="s">
        <v>241</v>
      </c>
      <c r="F164" s="50"/>
      <c r="G164" s="50"/>
      <c r="H164" s="60"/>
      <c r="I164" s="36"/>
    </row>
    <row r="165" spans="2:9" ht="20.100000000000001" customHeight="1" x14ac:dyDescent="0.25">
      <c r="B165" s="120">
        <v>1</v>
      </c>
      <c r="C165" s="121"/>
      <c r="D165" s="122"/>
      <c r="E165" s="116" t="s">
        <v>130</v>
      </c>
      <c r="F165" s="127"/>
      <c r="G165" s="127"/>
      <c r="H165" s="129"/>
      <c r="I165" s="127"/>
    </row>
    <row r="166" spans="2:9" ht="20.100000000000001" customHeight="1" x14ac:dyDescent="0.25">
      <c r="B166" s="109">
        <v>3</v>
      </c>
      <c r="C166" s="110"/>
      <c r="D166" s="111"/>
      <c r="E166" s="53" t="s">
        <v>4</v>
      </c>
      <c r="F166" s="60">
        <v>0</v>
      </c>
      <c r="G166" s="60">
        <v>0</v>
      </c>
      <c r="H166" s="76">
        <v>1131</v>
      </c>
      <c r="I166" s="36"/>
    </row>
    <row r="167" spans="2:9" ht="20.100000000000001" customHeight="1" x14ac:dyDescent="0.25">
      <c r="B167" s="109">
        <v>32</v>
      </c>
      <c r="C167" s="110"/>
      <c r="D167" s="111"/>
      <c r="E167" s="53" t="s">
        <v>12</v>
      </c>
      <c r="F167" s="60">
        <v>0</v>
      </c>
      <c r="G167" s="60">
        <v>0</v>
      </c>
      <c r="H167" s="76">
        <v>1131</v>
      </c>
      <c r="I167" s="36"/>
    </row>
    <row r="168" spans="2:9" ht="20.100000000000001" customHeight="1" x14ac:dyDescent="0.25">
      <c r="B168" s="109">
        <v>322</v>
      </c>
      <c r="C168" s="110"/>
      <c r="D168" s="111"/>
      <c r="E168" s="53" t="s">
        <v>76</v>
      </c>
      <c r="F168" s="60">
        <v>0</v>
      </c>
      <c r="G168" s="60">
        <v>0</v>
      </c>
      <c r="H168" s="76">
        <v>1131</v>
      </c>
      <c r="I168" s="36"/>
    </row>
    <row r="169" spans="2:9" ht="30" customHeight="1" x14ac:dyDescent="0.25">
      <c r="B169" s="109">
        <v>3224</v>
      </c>
      <c r="C169" s="110"/>
      <c r="D169" s="111"/>
      <c r="E169" s="53" t="s">
        <v>80</v>
      </c>
      <c r="F169" s="60">
        <v>0</v>
      </c>
      <c r="G169" s="60">
        <v>0</v>
      </c>
      <c r="H169" s="76">
        <v>1131</v>
      </c>
      <c r="I169" s="36"/>
    </row>
    <row r="170" spans="2:9" ht="20.100000000000001" customHeight="1" x14ac:dyDescent="0.25">
      <c r="B170" s="166" t="s">
        <v>153</v>
      </c>
      <c r="C170" s="167"/>
      <c r="D170" s="168"/>
      <c r="E170" s="115" t="s">
        <v>302</v>
      </c>
      <c r="F170" s="50"/>
      <c r="G170" s="50"/>
      <c r="H170" s="8"/>
      <c r="I170" s="8"/>
    </row>
    <row r="171" spans="2:9" ht="20.100000000000001" customHeight="1" x14ac:dyDescent="0.25">
      <c r="B171" s="166" t="s">
        <v>159</v>
      </c>
      <c r="C171" s="167"/>
      <c r="D171" s="168"/>
      <c r="E171" s="51" t="s">
        <v>144</v>
      </c>
      <c r="F171" s="50"/>
      <c r="G171" s="50"/>
      <c r="H171" s="8"/>
      <c r="I171" s="8"/>
    </row>
    <row r="172" spans="2:9" ht="20.100000000000001" customHeight="1" x14ac:dyDescent="0.25">
      <c r="B172" s="120">
        <v>1</v>
      </c>
      <c r="C172" s="121"/>
      <c r="D172" s="122"/>
      <c r="E172" s="116" t="s">
        <v>130</v>
      </c>
      <c r="F172" s="127"/>
      <c r="G172" s="127"/>
      <c r="H172" s="127"/>
      <c r="I172" s="127"/>
    </row>
    <row r="173" spans="2:9" ht="20.100000000000001" customHeight="1" x14ac:dyDescent="0.25">
      <c r="B173" s="68">
        <v>3</v>
      </c>
      <c r="C173" s="69"/>
      <c r="D173" s="51"/>
      <c r="E173" s="53" t="s">
        <v>4</v>
      </c>
      <c r="F173" s="60">
        <v>0</v>
      </c>
      <c r="G173" s="60">
        <v>0</v>
      </c>
      <c r="H173" s="60">
        <v>0</v>
      </c>
      <c r="I173" s="36"/>
    </row>
    <row r="174" spans="2:9" ht="20.100000000000001" customHeight="1" x14ac:dyDescent="0.25">
      <c r="B174" s="68">
        <v>32</v>
      </c>
      <c r="C174" s="69"/>
      <c r="D174" s="51"/>
      <c r="E174" s="53" t="s">
        <v>12</v>
      </c>
      <c r="F174" s="60">
        <v>0</v>
      </c>
      <c r="G174" s="60">
        <v>0</v>
      </c>
      <c r="H174" s="36">
        <v>0</v>
      </c>
      <c r="I174" s="36"/>
    </row>
    <row r="175" spans="2:9" ht="20.100000000000001" customHeight="1" x14ac:dyDescent="0.25">
      <c r="B175" s="68">
        <v>322</v>
      </c>
      <c r="C175" s="69"/>
      <c r="D175" s="51"/>
      <c r="E175" s="53" t="s">
        <v>76</v>
      </c>
      <c r="F175" s="60">
        <v>0</v>
      </c>
      <c r="G175" s="60">
        <v>0</v>
      </c>
      <c r="H175" s="36">
        <v>0</v>
      </c>
      <c r="I175" s="36"/>
    </row>
    <row r="176" spans="2:9" ht="20.100000000000001" customHeight="1" x14ac:dyDescent="0.25">
      <c r="B176" s="68">
        <v>3227</v>
      </c>
      <c r="C176" s="69"/>
      <c r="D176" s="51"/>
      <c r="E176" s="51" t="s">
        <v>144</v>
      </c>
      <c r="F176" s="60">
        <v>0</v>
      </c>
      <c r="G176" s="60">
        <v>0</v>
      </c>
      <c r="H176" s="36">
        <v>0</v>
      </c>
      <c r="I176" s="36"/>
    </row>
    <row r="177" spans="2:9" ht="20.100000000000001" customHeight="1" x14ac:dyDescent="0.25">
      <c r="B177" s="166" t="s">
        <v>153</v>
      </c>
      <c r="C177" s="167"/>
      <c r="D177" s="168"/>
      <c r="E177" s="115" t="s">
        <v>302</v>
      </c>
      <c r="F177" s="50"/>
      <c r="G177" s="50"/>
      <c r="H177" s="8"/>
      <c r="I177" s="8"/>
    </row>
    <row r="178" spans="2:9" ht="20.100000000000001" customHeight="1" x14ac:dyDescent="0.25">
      <c r="B178" s="166" t="s">
        <v>160</v>
      </c>
      <c r="C178" s="167"/>
      <c r="D178" s="168"/>
      <c r="E178" s="53" t="s">
        <v>161</v>
      </c>
      <c r="F178" s="50"/>
      <c r="G178" s="50"/>
      <c r="H178" s="8"/>
      <c r="I178" s="8"/>
    </row>
    <row r="179" spans="2:9" ht="20.100000000000001" customHeight="1" x14ac:dyDescent="0.25">
      <c r="B179" s="120">
        <v>1</v>
      </c>
      <c r="C179" s="121"/>
      <c r="D179" s="122"/>
      <c r="E179" s="116" t="s">
        <v>130</v>
      </c>
      <c r="F179" s="127"/>
      <c r="G179" s="127"/>
      <c r="H179" s="127"/>
      <c r="I179" s="127"/>
    </row>
    <row r="180" spans="2:9" ht="20.100000000000001" customHeight="1" x14ac:dyDescent="0.25">
      <c r="B180" s="68">
        <v>3</v>
      </c>
      <c r="C180" s="69"/>
      <c r="D180" s="51"/>
      <c r="E180" s="53" t="s">
        <v>4</v>
      </c>
      <c r="F180" s="60">
        <v>1858</v>
      </c>
      <c r="G180" s="60">
        <v>1858</v>
      </c>
      <c r="H180" s="36">
        <v>538</v>
      </c>
      <c r="I180" s="36">
        <v>29</v>
      </c>
    </row>
    <row r="181" spans="2:9" ht="20.100000000000001" customHeight="1" x14ac:dyDescent="0.25">
      <c r="B181" s="68">
        <v>32</v>
      </c>
      <c r="C181" s="69"/>
      <c r="D181" s="51"/>
      <c r="E181" s="53" t="s">
        <v>12</v>
      </c>
      <c r="F181" s="60">
        <v>1858</v>
      </c>
      <c r="G181" s="60">
        <v>1858</v>
      </c>
      <c r="H181" s="36">
        <v>538</v>
      </c>
      <c r="I181" s="36">
        <v>29</v>
      </c>
    </row>
    <row r="182" spans="2:9" ht="20.100000000000001" customHeight="1" x14ac:dyDescent="0.25">
      <c r="B182" s="68">
        <v>323</v>
      </c>
      <c r="C182" s="69"/>
      <c r="D182" s="51"/>
      <c r="E182" s="53" t="s">
        <v>83</v>
      </c>
      <c r="F182" s="60">
        <v>1858</v>
      </c>
      <c r="G182" s="60">
        <v>1858</v>
      </c>
      <c r="H182" s="36">
        <v>538</v>
      </c>
      <c r="I182" s="36">
        <v>29</v>
      </c>
    </row>
    <row r="183" spans="2:9" ht="20.100000000000001" customHeight="1" x14ac:dyDescent="0.25">
      <c r="B183" s="68">
        <v>3231</v>
      </c>
      <c r="C183" s="69"/>
      <c r="D183" s="51"/>
      <c r="E183" s="53" t="s">
        <v>161</v>
      </c>
      <c r="F183" s="60">
        <v>1858</v>
      </c>
      <c r="G183" s="60">
        <v>1858</v>
      </c>
      <c r="H183" s="36">
        <v>538</v>
      </c>
      <c r="I183" s="36">
        <v>29</v>
      </c>
    </row>
    <row r="184" spans="2:9" ht="20.100000000000001" customHeight="1" x14ac:dyDescent="0.25">
      <c r="B184" s="166" t="s">
        <v>153</v>
      </c>
      <c r="C184" s="167"/>
      <c r="D184" s="168"/>
      <c r="E184" s="115" t="s">
        <v>302</v>
      </c>
      <c r="F184" s="50"/>
      <c r="G184" s="50"/>
      <c r="H184" s="8"/>
      <c r="I184" s="8"/>
    </row>
    <row r="185" spans="2:9" ht="30" customHeight="1" x14ac:dyDescent="0.25">
      <c r="B185" s="166" t="s">
        <v>279</v>
      </c>
      <c r="C185" s="167"/>
      <c r="D185" s="168"/>
      <c r="E185" s="53" t="s">
        <v>219</v>
      </c>
      <c r="F185" s="50"/>
      <c r="G185" s="50"/>
      <c r="H185" s="8"/>
      <c r="I185" s="8"/>
    </row>
    <row r="186" spans="2:9" ht="20.100000000000001" customHeight="1" x14ac:dyDescent="0.25">
      <c r="B186" s="120">
        <v>1</v>
      </c>
      <c r="C186" s="121"/>
      <c r="D186" s="122"/>
      <c r="E186" s="116" t="s">
        <v>130</v>
      </c>
      <c r="F186" s="127"/>
      <c r="G186" s="127"/>
      <c r="H186" s="127"/>
      <c r="I186" s="127"/>
    </row>
    <row r="187" spans="2:9" ht="20.100000000000001" customHeight="1" x14ac:dyDescent="0.25">
      <c r="B187" s="109">
        <v>3</v>
      </c>
      <c r="C187" s="110"/>
      <c r="D187" s="111"/>
      <c r="E187" s="53" t="s">
        <v>4</v>
      </c>
      <c r="F187" s="60">
        <v>0</v>
      </c>
      <c r="G187" s="60">
        <v>0</v>
      </c>
      <c r="H187" s="60">
        <v>2525</v>
      </c>
      <c r="I187" s="36"/>
    </row>
    <row r="188" spans="2:9" ht="20.100000000000001" customHeight="1" x14ac:dyDescent="0.25">
      <c r="B188" s="109">
        <v>32</v>
      </c>
      <c r="C188" s="110"/>
      <c r="D188" s="111"/>
      <c r="E188" s="53" t="s">
        <v>12</v>
      </c>
      <c r="F188" s="60">
        <v>0</v>
      </c>
      <c r="G188" s="60">
        <v>0</v>
      </c>
      <c r="H188" s="60">
        <v>2525</v>
      </c>
      <c r="I188" s="36"/>
    </row>
    <row r="189" spans="2:9" ht="20.100000000000001" customHeight="1" x14ac:dyDescent="0.25">
      <c r="B189" s="109">
        <v>323</v>
      </c>
      <c r="C189" s="110"/>
      <c r="D189" s="111"/>
      <c r="E189" s="53" t="s">
        <v>83</v>
      </c>
      <c r="F189" s="60">
        <v>0</v>
      </c>
      <c r="G189" s="60">
        <v>0</v>
      </c>
      <c r="H189" s="60">
        <v>2525</v>
      </c>
      <c r="I189" s="36"/>
    </row>
    <row r="190" spans="2:9" ht="20.100000000000001" customHeight="1" x14ac:dyDescent="0.25">
      <c r="B190" s="109">
        <v>3231</v>
      </c>
      <c r="C190" s="110"/>
      <c r="D190" s="111"/>
      <c r="E190" s="53" t="s">
        <v>161</v>
      </c>
      <c r="F190" s="60">
        <v>0</v>
      </c>
      <c r="G190" s="60">
        <v>0</v>
      </c>
      <c r="H190" s="60">
        <v>2525</v>
      </c>
      <c r="I190" s="36"/>
    </row>
    <row r="191" spans="2:9" ht="20.100000000000001" customHeight="1" x14ac:dyDescent="0.25">
      <c r="B191" s="68" t="s">
        <v>153</v>
      </c>
      <c r="C191" s="69"/>
      <c r="D191" s="51"/>
      <c r="E191" s="115" t="s">
        <v>302</v>
      </c>
      <c r="F191" s="60"/>
      <c r="G191" s="60"/>
      <c r="H191" s="36"/>
      <c r="I191" s="36"/>
    </row>
    <row r="192" spans="2:9" ht="20.100000000000001" customHeight="1" x14ac:dyDescent="0.25">
      <c r="B192" s="166" t="s">
        <v>289</v>
      </c>
      <c r="C192" s="167"/>
      <c r="D192" s="168"/>
      <c r="E192" s="53" t="s">
        <v>86</v>
      </c>
      <c r="F192" s="50"/>
      <c r="G192" s="50"/>
      <c r="H192" s="8"/>
      <c r="I192" s="8"/>
    </row>
    <row r="193" spans="2:9" ht="20.100000000000001" customHeight="1" x14ac:dyDescent="0.25">
      <c r="B193" s="120">
        <v>1</v>
      </c>
      <c r="C193" s="121"/>
      <c r="D193" s="122"/>
      <c r="E193" s="116" t="s">
        <v>130</v>
      </c>
      <c r="F193" s="127"/>
      <c r="G193" s="127"/>
      <c r="H193" s="127"/>
      <c r="I193" s="127"/>
    </row>
    <row r="194" spans="2:9" ht="20.100000000000001" customHeight="1" x14ac:dyDescent="0.25">
      <c r="B194" s="68">
        <v>3</v>
      </c>
      <c r="C194" s="69"/>
      <c r="D194" s="51"/>
      <c r="E194" s="53" t="s">
        <v>4</v>
      </c>
      <c r="F194" s="36">
        <v>770</v>
      </c>
      <c r="G194" s="36">
        <v>770</v>
      </c>
      <c r="H194" s="36">
        <v>0</v>
      </c>
      <c r="I194" s="36"/>
    </row>
    <row r="195" spans="2:9" ht="20.100000000000001" customHeight="1" x14ac:dyDescent="0.25">
      <c r="B195" s="68">
        <v>32</v>
      </c>
      <c r="C195" s="69"/>
      <c r="D195" s="51"/>
      <c r="E195" s="53" t="s">
        <v>12</v>
      </c>
      <c r="F195" s="36">
        <v>770</v>
      </c>
      <c r="G195" s="36">
        <v>770</v>
      </c>
      <c r="H195" s="36">
        <v>0</v>
      </c>
      <c r="I195" s="36"/>
    </row>
    <row r="196" spans="2:9" ht="20.100000000000001" customHeight="1" x14ac:dyDescent="0.25">
      <c r="B196" s="68">
        <v>323</v>
      </c>
      <c r="C196" s="69"/>
      <c r="D196" s="51"/>
      <c r="E196" s="53" t="s">
        <v>83</v>
      </c>
      <c r="F196" s="36">
        <v>770</v>
      </c>
      <c r="G196" s="36">
        <v>770</v>
      </c>
      <c r="H196" s="36">
        <v>0</v>
      </c>
      <c r="I196" s="36"/>
    </row>
    <row r="197" spans="2:9" ht="20.100000000000001" customHeight="1" x14ac:dyDescent="0.25">
      <c r="B197" s="68">
        <v>3233</v>
      </c>
      <c r="C197" s="69"/>
      <c r="D197" s="51"/>
      <c r="E197" s="53" t="s">
        <v>86</v>
      </c>
      <c r="F197" s="36">
        <v>770</v>
      </c>
      <c r="G197" s="36">
        <v>770</v>
      </c>
      <c r="H197" s="36">
        <v>0</v>
      </c>
      <c r="I197" s="36"/>
    </row>
    <row r="198" spans="2:9" ht="20.100000000000001" customHeight="1" x14ac:dyDescent="0.25">
      <c r="B198" s="68" t="s">
        <v>153</v>
      </c>
      <c r="C198" s="69"/>
      <c r="D198" s="51"/>
      <c r="E198" s="115" t="s">
        <v>302</v>
      </c>
      <c r="F198" s="60"/>
      <c r="G198" s="60"/>
      <c r="H198" s="36"/>
      <c r="I198" s="36"/>
    </row>
    <row r="199" spans="2:9" ht="20.100000000000001" customHeight="1" x14ac:dyDescent="0.25">
      <c r="B199" s="166" t="s">
        <v>290</v>
      </c>
      <c r="C199" s="167"/>
      <c r="D199" s="168"/>
      <c r="E199" s="53" t="s">
        <v>87</v>
      </c>
      <c r="F199" s="50"/>
      <c r="G199" s="50"/>
      <c r="H199" s="8"/>
      <c r="I199" s="8"/>
    </row>
    <row r="200" spans="2:9" ht="20.100000000000001" customHeight="1" x14ac:dyDescent="0.25">
      <c r="B200" s="123">
        <v>1</v>
      </c>
      <c r="C200" s="124"/>
      <c r="D200" s="125"/>
      <c r="E200" s="119" t="s">
        <v>130</v>
      </c>
      <c r="F200" s="126"/>
      <c r="G200" s="126"/>
      <c r="H200" s="126"/>
      <c r="I200" s="126"/>
    </row>
    <row r="201" spans="2:9" ht="20.100000000000001" customHeight="1" x14ac:dyDescent="0.25">
      <c r="B201" s="68">
        <v>3</v>
      </c>
      <c r="C201" s="69"/>
      <c r="D201" s="51"/>
      <c r="E201" s="53" t="s">
        <v>4</v>
      </c>
      <c r="F201" s="60">
        <v>1190</v>
      </c>
      <c r="G201" s="60">
        <v>1190</v>
      </c>
      <c r="H201" s="36">
        <v>0</v>
      </c>
      <c r="I201" s="36"/>
    </row>
    <row r="202" spans="2:9" ht="20.100000000000001" customHeight="1" x14ac:dyDescent="0.25">
      <c r="B202" s="68">
        <v>32</v>
      </c>
      <c r="C202" s="69"/>
      <c r="D202" s="51"/>
      <c r="E202" s="53" t="s">
        <v>12</v>
      </c>
      <c r="F202" s="60">
        <v>1190</v>
      </c>
      <c r="G202" s="60">
        <v>1190</v>
      </c>
      <c r="H202" s="36">
        <v>0</v>
      </c>
      <c r="I202" s="36"/>
    </row>
    <row r="203" spans="2:9" ht="20.100000000000001" customHeight="1" x14ac:dyDescent="0.25">
      <c r="B203" s="68">
        <v>323</v>
      </c>
      <c r="C203" s="69"/>
      <c r="D203" s="51"/>
      <c r="E203" s="53" t="s">
        <v>83</v>
      </c>
      <c r="F203" s="60">
        <v>1190</v>
      </c>
      <c r="G203" s="60">
        <v>1190</v>
      </c>
      <c r="H203" s="36">
        <v>0</v>
      </c>
      <c r="I203" s="36"/>
    </row>
    <row r="204" spans="2:9" ht="20.100000000000001" customHeight="1" x14ac:dyDescent="0.25">
      <c r="B204" s="68">
        <v>3234</v>
      </c>
      <c r="C204" s="69"/>
      <c r="D204" s="51"/>
      <c r="E204" s="53" t="s">
        <v>87</v>
      </c>
      <c r="F204" s="60">
        <v>1190</v>
      </c>
      <c r="G204" s="60">
        <v>1190</v>
      </c>
      <c r="H204" s="36">
        <v>0</v>
      </c>
      <c r="I204" s="36"/>
    </row>
    <row r="205" spans="2:9" ht="20.100000000000001" customHeight="1" x14ac:dyDescent="0.25">
      <c r="B205" s="68" t="s">
        <v>153</v>
      </c>
      <c r="C205" s="69"/>
      <c r="D205" s="51"/>
      <c r="E205" s="115" t="s">
        <v>302</v>
      </c>
      <c r="F205" s="60"/>
      <c r="G205" s="60"/>
      <c r="H205" s="36"/>
      <c r="I205" s="36"/>
    </row>
    <row r="206" spans="2:9" ht="20.100000000000001" customHeight="1" x14ac:dyDescent="0.25">
      <c r="B206" s="166" t="s">
        <v>291</v>
      </c>
      <c r="C206" s="167"/>
      <c r="D206" s="168"/>
      <c r="E206" s="53" t="s">
        <v>88</v>
      </c>
      <c r="F206" s="50"/>
      <c r="G206" s="50"/>
      <c r="H206" s="8"/>
      <c r="I206" s="8"/>
    </row>
    <row r="207" spans="2:9" ht="20.100000000000001" customHeight="1" x14ac:dyDescent="0.25">
      <c r="B207" s="120">
        <v>1</v>
      </c>
      <c r="C207" s="121"/>
      <c r="D207" s="122"/>
      <c r="E207" s="116" t="s">
        <v>130</v>
      </c>
      <c r="F207" s="127"/>
      <c r="G207" s="127"/>
      <c r="H207" s="127"/>
      <c r="I207" s="127"/>
    </row>
    <row r="208" spans="2:9" ht="20.100000000000001" customHeight="1" x14ac:dyDescent="0.25">
      <c r="B208" s="68">
        <v>3</v>
      </c>
      <c r="C208" s="69"/>
      <c r="D208" s="51"/>
      <c r="E208" s="53" t="s">
        <v>4</v>
      </c>
      <c r="F208" s="36">
        <v>534</v>
      </c>
      <c r="G208" s="36">
        <v>534</v>
      </c>
      <c r="H208" s="36">
        <v>0</v>
      </c>
      <c r="I208" s="36"/>
    </row>
    <row r="209" spans="2:9" ht="20.100000000000001" customHeight="1" x14ac:dyDescent="0.25">
      <c r="B209" s="68">
        <v>32</v>
      </c>
      <c r="C209" s="69"/>
      <c r="D209" s="51"/>
      <c r="E209" s="53" t="s">
        <v>12</v>
      </c>
      <c r="F209" s="36">
        <v>534</v>
      </c>
      <c r="G209" s="36">
        <v>534</v>
      </c>
      <c r="H209" s="36">
        <v>0</v>
      </c>
      <c r="I209" s="36"/>
    </row>
    <row r="210" spans="2:9" ht="20.100000000000001" customHeight="1" x14ac:dyDescent="0.25">
      <c r="B210" s="68">
        <v>323</v>
      </c>
      <c r="C210" s="69"/>
      <c r="D210" s="51"/>
      <c r="E210" s="53" t="s">
        <v>83</v>
      </c>
      <c r="F210" s="36">
        <v>534</v>
      </c>
      <c r="G210" s="36">
        <v>534</v>
      </c>
      <c r="H210" s="36">
        <v>0</v>
      </c>
      <c r="I210" s="36"/>
    </row>
    <row r="211" spans="2:9" ht="20.100000000000001" customHeight="1" x14ac:dyDescent="0.25">
      <c r="B211" s="68">
        <v>3236</v>
      </c>
      <c r="C211" s="69"/>
      <c r="D211" s="51"/>
      <c r="E211" s="53" t="s">
        <v>88</v>
      </c>
      <c r="F211" s="36">
        <v>534</v>
      </c>
      <c r="G211" s="36">
        <v>534</v>
      </c>
      <c r="H211" s="36">
        <v>0</v>
      </c>
      <c r="I211" s="36"/>
    </row>
    <row r="212" spans="2:9" ht="20.100000000000001" customHeight="1" x14ac:dyDescent="0.25">
      <c r="B212" s="68" t="s">
        <v>153</v>
      </c>
      <c r="C212" s="69"/>
      <c r="D212" s="51"/>
      <c r="E212" s="115" t="s">
        <v>302</v>
      </c>
      <c r="F212" s="60"/>
      <c r="G212" s="60"/>
      <c r="H212" s="36"/>
      <c r="I212" s="36"/>
    </row>
    <row r="213" spans="2:9" ht="20.100000000000001" customHeight="1" x14ac:dyDescent="0.25">
      <c r="B213" s="166" t="s">
        <v>292</v>
      </c>
      <c r="C213" s="167"/>
      <c r="D213" s="168"/>
      <c r="E213" s="53" t="s">
        <v>162</v>
      </c>
      <c r="F213" s="50"/>
      <c r="G213" s="50"/>
      <c r="H213" s="8"/>
      <c r="I213" s="8"/>
    </row>
    <row r="214" spans="2:9" ht="20.100000000000001" customHeight="1" x14ac:dyDescent="0.25">
      <c r="B214" s="120">
        <v>1</v>
      </c>
      <c r="C214" s="121"/>
      <c r="D214" s="122"/>
      <c r="E214" s="116" t="s">
        <v>130</v>
      </c>
      <c r="F214" s="127"/>
      <c r="G214" s="127"/>
      <c r="H214" s="127"/>
      <c r="I214" s="127"/>
    </row>
    <row r="215" spans="2:9" ht="20.100000000000001" customHeight="1" x14ac:dyDescent="0.25">
      <c r="B215" s="68">
        <v>3</v>
      </c>
      <c r="C215" s="69"/>
      <c r="D215" s="51"/>
      <c r="E215" s="53" t="s">
        <v>4</v>
      </c>
      <c r="F215" s="60">
        <v>5318</v>
      </c>
      <c r="G215" s="60">
        <v>5318</v>
      </c>
      <c r="H215" s="60">
        <v>2499</v>
      </c>
      <c r="I215" s="36">
        <v>47</v>
      </c>
    </row>
    <row r="216" spans="2:9" ht="20.100000000000001" customHeight="1" x14ac:dyDescent="0.25">
      <c r="B216" s="68">
        <v>32</v>
      </c>
      <c r="C216" s="69"/>
      <c r="D216" s="51"/>
      <c r="E216" s="53" t="s">
        <v>12</v>
      </c>
      <c r="F216" s="60">
        <v>5318</v>
      </c>
      <c r="G216" s="60">
        <v>5318</v>
      </c>
      <c r="H216" s="60">
        <v>2499</v>
      </c>
      <c r="I216" s="36">
        <v>47</v>
      </c>
    </row>
    <row r="217" spans="2:9" ht="20.100000000000001" customHeight="1" x14ac:dyDescent="0.25">
      <c r="B217" s="68">
        <v>323</v>
      </c>
      <c r="C217" s="69"/>
      <c r="D217" s="51"/>
      <c r="E217" s="53" t="s">
        <v>83</v>
      </c>
      <c r="F217" s="60">
        <v>5318</v>
      </c>
      <c r="G217" s="60">
        <v>5318</v>
      </c>
      <c r="H217" s="60">
        <v>2499</v>
      </c>
      <c r="I217" s="36">
        <v>47</v>
      </c>
    </row>
    <row r="218" spans="2:9" ht="20.100000000000001" customHeight="1" x14ac:dyDescent="0.25">
      <c r="B218" s="68">
        <v>3238</v>
      </c>
      <c r="C218" s="69"/>
      <c r="D218" s="51"/>
      <c r="E218" s="53" t="s">
        <v>162</v>
      </c>
      <c r="F218" s="60">
        <v>5318</v>
      </c>
      <c r="G218" s="60">
        <v>5318</v>
      </c>
      <c r="H218" s="60">
        <v>2499</v>
      </c>
      <c r="I218" s="36">
        <v>47</v>
      </c>
    </row>
    <row r="219" spans="2:9" ht="20.100000000000001" customHeight="1" x14ac:dyDescent="0.25">
      <c r="B219" s="68" t="s">
        <v>153</v>
      </c>
      <c r="C219" s="69"/>
      <c r="D219" s="51"/>
      <c r="E219" s="115" t="s">
        <v>302</v>
      </c>
      <c r="F219" s="60"/>
      <c r="G219" s="60"/>
      <c r="H219" s="60"/>
      <c r="I219" s="36"/>
    </row>
    <row r="220" spans="2:9" ht="20.100000000000001" customHeight="1" x14ac:dyDescent="0.25">
      <c r="B220" s="166" t="s">
        <v>293</v>
      </c>
      <c r="C220" s="167"/>
      <c r="D220" s="168"/>
      <c r="E220" s="53" t="s">
        <v>223</v>
      </c>
      <c r="F220" s="50"/>
      <c r="G220" s="50"/>
      <c r="H220" s="50"/>
      <c r="I220" s="8"/>
    </row>
    <row r="221" spans="2:9" ht="20.100000000000001" customHeight="1" x14ac:dyDescent="0.25">
      <c r="B221" s="120">
        <v>1</v>
      </c>
      <c r="C221" s="121"/>
      <c r="D221" s="122"/>
      <c r="E221" s="116" t="s">
        <v>130</v>
      </c>
      <c r="F221" s="127"/>
      <c r="G221" s="127"/>
      <c r="H221" s="127"/>
      <c r="I221" s="127"/>
    </row>
    <row r="222" spans="2:9" ht="20.100000000000001" customHeight="1" x14ac:dyDescent="0.25">
      <c r="B222" s="68">
        <v>3</v>
      </c>
      <c r="C222" s="69"/>
      <c r="D222" s="51"/>
      <c r="E222" s="53" t="s">
        <v>4</v>
      </c>
      <c r="F222" s="60">
        <v>3125</v>
      </c>
      <c r="G222" s="60">
        <v>3125</v>
      </c>
      <c r="H222" s="60">
        <v>479</v>
      </c>
      <c r="I222" s="36">
        <v>15</v>
      </c>
    </row>
    <row r="223" spans="2:9" ht="20.100000000000001" customHeight="1" x14ac:dyDescent="0.25">
      <c r="B223" s="68">
        <v>32</v>
      </c>
      <c r="C223" s="69"/>
      <c r="D223" s="51"/>
      <c r="E223" s="53" t="s">
        <v>12</v>
      </c>
      <c r="F223" s="60">
        <v>3125</v>
      </c>
      <c r="G223" s="60">
        <v>3125</v>
      </c>
      <c r="H223" s="60">
        <v>479</v>
      </c>
      <c r="I223" s="36">
        <v>15</v>
      </c>
    </row>
    <row r="224" spans="2:9" ht="20.100000000000001" customHeight="1" x14ac:dyDescent="0.25">
      <c r="B224" s="68">
        <v>323</v>
      </c>
      <c r="C224" s="69"/>
      <c r="D224" s="51"/>
      <c r="E224" s="53" t="s">
        <v>83</v>
      </c>
      <c r="F224" s="60">
        <v>3125</v>
      </c>
      <c r="G224" s="60">
        <v>3125</v>
      </c>
      <c r="H224" s="60">
        <v>479</v>
      </c>
      <c r="I224" s="36">
        <v>15</v>
      </c>
    </row>
    <row r="225" spans="2:9" ht="20.100000000000001" customHeight="1" x14ac:dyDescent="0.25">
      <c r="B225" s="68">
        <v>3239</v>
      </c>
      <c r="C225" s="69"/>
      <c r="D225" s="51"/>
      <c r="E225" s="53" t="s">
        <v>101</v>
      </c>
      <c r="F225" s="60">
        <v>3125</v>
      </c>
      <c r="G225" s="60">
        <v>3125</v>
      </c>
      <c r="H225" s="60">
        <v>479</v>
      </c>
      <c r="I225" s="36">
        <v>15</v>
      </c>
    </row>
    <row r="226" spans="2:9" ht="20.100000000000001" customHeight="1" x14ac:dyDescent="0.25">
      <c r="B226" s="68" t="s">
        <v>153</v>
      </c>
      <c r="C226" s="69"/>
      <c r="D226" s="51"/>
      <c r="E226" s="115" t="s">
        <v>302</v>
      </c>
      <c r="F226" s="60"/>
      <c r="G226" s="60"/>
      <c r="H226" s="36"/>
      <c r="I226" s="36"/>
    </row>
    <row r="227" spans="2:9" ht="20.100000000000001" customHeight="1" x14ac:dyDescent="0.25">
      <c r="B227" s="166" t="s">
        <v>294</v>
      </c>
      <c r="C227" s="167"/>
      <c r="D227" s="168"/>
      <c r="E227" s="53" t="s">
        <v>224</v>
      </c>
      <c r="F227" s="50"/>
      <c r="G227" s="50"/>
      <c r="H227" s="8"/>
      <c r="I227" s="8"/>
    </row>
    <row r="228" spans="2:9" ht="20.100000000000001" customHeight="1" x14ac:dyDescent="0.25">
      <c r="B228" s="120">
        <v>1</v>
      </c>
      <c r="C228" s="121"/>
      <c r="D228" s="122"/>
      <c r="E228" s="116" t="s">
        <v>130</v>
      </c>
      <c r="F228" s="127"/>
      <c r="G228" s="127"/>
      <c r="H228" s="127"/>
      <c r="I228" s="127"/>
    </row>
    <row r="229" spans="2:9" ht="20.100000000000001" customHeight="1" x14ac:dyDescent="0.25">
      <c r="B229" s="68">
        <v>3</v>
      </c>
      <c r="C229" s="69"/>
      <c r="D229" s="51"/>
      <c r="E229" s="53" t="s">
        <v>4</v>
      </c>
      <c r="F229" s="60">
        <v>265</v>
      </c>
      <c r="G229" s="60">
        <v>265</v>
      </c>
      <c r="H229" s="36">
        <v>0</v>
      </c>
      <c r="I229" s="36"/>
    </row>
    <row r="230" spans="2:9" ht="20.100000000000001" customHeight="1" x14ac:dyDescent="0.25">
      <c r="B230" s="68">
        <v>32</v>
      </c>
      <c r="C230" s="69"/>
      <c r="D230" s="51"/>
      <c r="E230" s="53" t="s">
        <v>12</v>
      </c>
      <c r="F230" s="60">
        <v>265</v>
      </c>
      <c r="G230" s="60">
        <v>265</v>
      </c>
      <c r="H230" s="36">
        <v>0</v>
      </c>
      <c r="I230" s="36"/>
    </row>
    <row r="231" spans="2:9" ht="20.100000000000001" customHeight="1" x14ac:dyDescent="0.25">
      <c r="B231" s="68">
        <v>323</v>
      </c>
      <c r="C231" s="69"/>
      <c r="D231" s="51"/>
      <c r="E231" s="53" t="s">
        <v>83</v>
      </c>
      <c r="F231" s="60">
        <v>265</v>
      </c>
      <c r="G231" s="60">
        <v>265</v>
      </c>
      <c r="H231" s="36">
        <v>0</v>
      </c>
      <c r="I231" s="36"/>
    </row>
    <row r="232" spans="2:9" ht="20.100000000000001" customHeight="1" x14ac:dyDescent="0.25">
      <c r="B232" s="68">
        <v>3239</v>
      </c>
      <c r="C232" s="69"/>
      <c r="D232" s="51"/>
      <c r="E232" s="53" t="s">
        <v>101</v>
      </c>
      <c r="F232" s="60">
        <v>265</v>
      </c>
      <c r="G232" s="60">
        <v>265</v>
      </c>
      <c r="H232" s="60">
        <v>0</v>
      </c>
      <c r="I232" s="36"/>
    </row>
    <row r="233" spans="2:9" ht="16.5" customHeight="1" x14ac:dyDescent="0.25">
      <c r="B233" s="68" t="s">
        <v>153</v>
      </c>
      <c r="C233" s="69"/>
      <c r="D233" s="51"/>
      <c r="E233" s="115" t="s">
        <v>302</v>
      </c>
      <c r="F233" s="76"/>
      <c r="G233" s="76"/>
      <c r="H233" s="60"/>
      <c r="I233" s="36"/>
    </row>
    <row r="234" spans="2:9" ht="30" customHeight="1" x14ac:dyDescent="0.25">
      <c r="B234" s="166" t="s">
        <v>279</v>
      </c>
      <c r="C234" s="167"/>
      <c r="D234" s="168"/>
      <c r="E234" s="53" t="s">
        <v>190</v>
      </c>
      <c r="F234" s="76"/>
      <c r="G234" s="76"/>
      <c r="H234" s="60"/>
      <c r="I234" s="36"/>
    </row>
    <row r="235" spans="2:9" ht="24.75" customHeight="1" x14ac:dyDescent="0.25">
      <c r="B235" s="120">
        <v>1</v>
      </c>
      <c r="C235" s="121"/>
      <c r="D235" s="122"/>
      <c r="E235" s="116" t="s">
        <v>130</v>
      </c>
      <c r="F235" s="130"/>
      <c r="G235" s="130"/>
      <c r="H235" s="129"/>
      <c r="I235" s="127"/>
    </row>
    <row r="236" spans="2:9" ht="20.100000000000001" customHeight="1" x14ac:dyDescent="0.25">
      <c r="B236" s="68">
        <v>3</v>
      </c>
      <c r="C236" s="69"/>
      <c r="D236" s="51"/>
      <c r="E236" s="53" t="s">
        <v>4</v>
      </c>
      <c r="F236" s="76">
        <v>0</v>
      </c>
      <c r="G236" s="76">
        <v>0</v>
      </c>
      <c r="H236" s="60">
        <v>0</v>
      </c>
      <c r="I236" s="36"/>
    </row>
    <row r="237" spans="2:9" ht="20.100000000000001" customHeight="1" x14ac:dyDescent="0.25">
      <c r="B237" s="68">
        <v>32</v>
      </c>
      <c r="C237" s="69"/>
      <c r="D237" s="51"/>
      <c r="E237" s="53" t="s">
        <v>12</v>
      </c>
      <c r="F237" s="76">
        <v>0</v>
      </c>
      <c r="G237" s="76">
        <v>0</v>
      </c>
      <c r="H237" s="60">
        <v>0</v>
      </c>
      <c r="I237" s="36"/>
    </row>
    <row r="238" spans="2:9" ht="20.100000000000001" customHeight="1" x14ac:dyDescent="0.25">
      <c r="B238" s="68">
        <v>323</v>
      </c>
      <c r="C238" s="69"/>
      <c r="D238" s="51"/>
      <c r="E238" s="53" t="s">
        <v>83</v>
      </c>
      <c r="F238" s="76">
        <v>0</v>
      </c>
      <c r="G238" s="76">
        <v>0</v>
      </c>
      <c r="H238" s="60">
        <v>0</v>
      </c>
      <c r="I238" s="36"/>
    </row>
    <row r="239" spans="2:9" ht="20.100000000000001" customHeight="1" x14ac:dyDescent="0.25">
      <c r="B239" s="68">
        <v>3232</v>
      </c>
      <c r="C239" s="69"/>
      <c r="D239" s="51"/>
      <c r="E239" s="53" t="s">
        <v>85</v>
      </c>
      <c r="F239" s="76">
        <v>0</v>
      </c>
      <c r="G239" s="76">
        <v>0</v>
      </c>
      <c r="H239" s="60">
        <v>0</v>
      </c>
      <c r="I239" s="36"/>
    </row>
    <row r="240" spans="2:9" ht="20.100000000000001" customHeight="1" x14ac:dyDescent="0.25">
      <c r="B240" s="166" t="s">
        <v>153</v>
      </c>
      <c r="C240" s="167"/>
      <c r="D240" s="168"/>
      <c r="E240" s="115" t="s">
        <v>302</v>
      </c>
      <c r="F240" s="50"/>
      <c r="G240" s="50"/>
      <c r="H240" s="8"/>
      <c r="I240" s="8"/>
    </row>
    <row r="241" spans="2:9" ht="20.100000000000001" customHeight="1" x14ac:dyDescent="0.25">
      <c r="B241" s="166" t="s">
        <v>295</v>
      </c>
      <c r="C241" s="167"/>
      <c r="D241" s="168"/>
      <c r="E241" s="53" t="s">
        <v>296</v>
      </c>
      <c r="F241" s="50"/>
      <c r="G241" s="50"/>
      <c r="H241" s="8"/>
      <c r="I241" s="8"/>
    </row>
    <row r="242" spans="2:9" ht="20.100000000000001" customHeight="1" x14ac:dyDescent="0.25">
      <c r="B242" s="120">
        <v>1</v>
      </c>
      <c r="C242" s="121"/>
      <c r="D242" s="122"/>
      <c r="E242" s="116" t="s">
        <v>130</v>
      </c>
      <c r="F242" s="127"/>
      <c r="G242" s="127"/>
      <c r="H242" s="127"/>
      <c r="I242" s="127"/>
    </row>
    <row r="243" spans="2:9" ht="20.100000000000001" customHeight="1" x14ac:dyDescent="0.25">
      <c r="B243" s="68">
        <v>3</v>
      </c>
      <c r="C243" s="69"/>
      <c r="D243" s="51"/>
      <c r="E243" s="53" t="s">
        <v>4</v>
      </c>
      <c r="F243" s="60">
        <v>4460</v>
      </c>
      <c r="G243" s="60">
        <v>4460</v>
      </c>
      <c r="H243" s="60">
        <v>1747</v>
      </c>
      <c r="I243" s="36"/>
    </row>
    <row r="244" spans="2:9" ht="20.100000000000001" customHeight="1" x14ac:dyDescent="0.25">
      <c r="B244" s="68">
        <v>32</v>
      </c>
      <c r="C244" s="69"/>
      <c r="D244" s="51"/>
      <c r="E244" s="53" t="s">
        <v>12</v>
      </c>
      <c r="F244" s="60">
        <v>4460</v>
      </c>
      <c r="G244" s="60">
        <v>4460</v>
      </c>
      <c r="H244" s="60">
        <v>1747</v>
      </c>
      <c r="I244" s="36"/>
    </row>
    <row r="245" spans="2:9" ht="20.100000000000001" customHeight="1" x14ac:dyDescent="0.25">
      <c r="B245" s="68">
        <v>329</v>
      </c>
      <c r="C245" s="69"/>
      <c r="D245" s="51"/>
      <c r="E245" s="53" t="s">
        <v>90</v>
      </c>
      <c r="F245" s="60">
        <v>4460</v>
      </c>
      <c r="G245" s="60">
        <v>4460</v>
      </c>
      <c r="H245" s="60">
        <v>1747</v>
      </c>
      <c r="I245" s="36"/>
    </row>
    <row r="246" spans="2:9" ht="20.100000000000001" customHeight="1" x14ac:dyDescent="0.25">
      <c r="B246" s="68">
        <v>3292</v>
      </c>
      <c r="C246" s="69"/>
      <c r="D246" s="51"/>
      <c r="E246" s="53" t="s">
        <v>91</v>
      </c>
      <c r="F246" s="60">
        <v>4460</v>
      </c>
      <c r="G246" s="60">
        <v>4460</v>
      </c>
      <c r="H246" s="60">
        <v>1747</v>
      </c>
      <c r="I246" s="36"/>
    </row>
    <row r="247" spans="2:9" ht="20.100000000000001" customHeight="1" x14ac:dyDescent="0.25">
      <c r="B247" s="166" t="s">
        <v>153</v>
      </c>
      <c r="C247" s="167"/>
      <c r="D247" s="168"/>
      <c r="E247" s="115" t="s">
        <v>302</v>
      </c>
      <c r="F247" s="50"/>
      <c r="G247" s="50"/>
      <c r="H247" s="8"/>
      <c r="I247" s="8"/>
    </row>
    <row r="248" spans="2:9" ht="20.100000000000001" customHeight="1" x14ac:dyDescent="0.25">
      <c r="B248" s="166" t="s">
        <v>297</v>
      </c>
      <c r="C248" s="167"/>
      <c r="D248" s="168"/>
      <c r="E248" s="53" t="s">
        <v>102</v>
      </c>
      <c r="F248" s="50"/>
      <c r="G248" s="50"/>
      <c r="H248" s="8"/>
      <c r="I248" s="8"/>
    </row>
    <row r="249" spans="2:9" ht="20.100000000000001" customHeight="1" x14ac:dyDescent="0.25">
      <c r="B249" s="120">
        <v>1</v>
      </c>
      <c r="C249" s="121"/>
      <c r="D249" s="122"/>
      <c r="E249" s="116" t="s">
        <v>130</v>
      </c>
      <c r="F249" s="127"/>
      <c r="G249" s="127"/>
      <c r="H249" s="127"/>
      <c r="I249" s="127"/>
    </row>
    <row r="250" spans="2:9" ht="20.100000000000001" customHeight="1" x14ac:dyDescent="0.25">
      <c r="B250" s="68">
        <v>3</v>
      </c>
      <c r="C250" s="69"/>
      <c r="D250" s="51"/>
      <c r="E250" s="53" t="s">
        <v>4</v>
      </c>
      <c r="F250" s="36">
        <v>955</v>
      </c>
      <c r="G250" s="36">
        <v>955</v>
      </c>
      <c r="H250" s="60">
        <v>0</v>
      </c>
      <c r="I250" s="36"/>
    </row>
    <row r="251" spans="2:9" ht="20.100000000000001" customHeight="1" x14ac:dyDescent="0.25">
      <c r="B251" s="68">
        <v>32</v>
      </c>
      <c r="C251" s="69"/>
      <c r="D251" s="51"/>
      <c r="E251" s="53" t="s">
        <v>12</v>
      </c>
      <c r="F251" s="36">
        <v>955</v>
      </c>
      <c r="G251" s="36">
        <v>955</v>
      </c>
      <c r="H251" s="60">
        <v>0</v>
      </c>
      <c r="I251" s="36"/>
    </row>
    <row r="252" spans="2:9" ht="20.100000000000001" customHeight="1" x14ac:dyDescent="0.25">
      <c r="B252" s="68">
        <v>329</v>
      </c>
      <c r="C252" s="69"/>
      <c r="D252" s="51"/>
      <c r="E252" s="53" t="s">
        <v>90</v>
      </c>
      <c r="F252" s="36">
        <v>955</v>
      </c>
      <c r="G252" s="36">
        <v>955</v>
      </c>
      <c r="H252" s="60">
        <v>0</v>
      </c>
      <c r="I252" s="36"/>
    </row>
    <row r="253" spans="2:9" ht="20.100000000000001" customHeight="1" x14ac:dyDescent="0.25">
      <c r="B253" s="68">
        <v>3293</v>
      </c>
      <c r="C253" s="69"/>
      <c r="D253" s="51"/>
      <c r="E253" s="53" t="s">
        <v>102</v>
      </c>
      <c r="F253" s="36">
        <v>955</v>
      </c>
      <c r="G253" s="36">
        <v>955</v>
      </c>
      <c r="H253" s="36">
        <v>0</v>
      </c>
      <c r="I253" s="36"/>
    </row>
    <row r="254" spans="2:9" ht="20.100000000000001" customHeight="1" x14ac:dyDescent="0.25">
      <c r="B254" s="166" t="s">
        <v>153</v>
      </c>
      <c r="C254" s="167"/>
      <c r="D254" s="168"/>
      <c r="E254" s="115" t="s">
        <v>302</v>
      </c>
      <c r="F254" s="50"/>
      <c r="G254" s="50"/>
      <c r="H254" s="8"/>
      <c r="I254" s="8"/>
    </row>
    <row r="255" spans="2:9" ht="20.100000000000001" customHeight="1" x14ac:dyDescent="0.25">
      <c r="B255" s="166" t="s">
        <v>298</v>
      </c>
      <c r="C255" s="167"/>
      <c r="D255" s="168"/>
      <c r="E255" s="53" t="s">
        <v>299</v>
      </c>
      <c r="F255" s="50"/>
      <c r="G255" s="50"/>
      <c r="H255" s="8"/>
      <c r="I255" s="8"/>
    </row>
    <row r="256" spans="2:9" ht="20.100000000000001" customHeight="1" x14ac:dyDescent="0.25">
      <c r="B256" s="120">
        <v>1</v>
      </c>
      <c r="C256" s="121"/>
      <c r="D256" s="122"/>
      <c r="E256" s="116" t="s">
        <v>130</v>
      </c>
      <c r="F256" s="127"/>
      <c r="G256" s="127"/>
      <c r="H256" s="127"/>
      <c r="I256" s="127"/>
    </row>
    <row r="257" spans="2:9" ht="20.100000000000001" customHeight="1" x14ac:dyDescent="0.25">
      <c r="B257" s="68">
        <v>3</v>
      </c>
      <c r="C257" s="69"/>
      <c r="D257" s="51"/>
      <c r="E257" s="53" t="s">
        <v>4</v>
      </c>
      <c r="F257" s="36">
        <v>130</v>
      </c>
      <c r="G257" s="36">
        <v>130</v>
      </c>
      <c r="H257" s="60">
        <v>0</v>
      </c>
      <c r="I257" s="36"/>
    </row>
    <row r="258" spans="2:9" ht="20.100000000000001" customHeight="1" x14ac:dyDescent="0.25">
      <c r="B258" s="68">
        <v>32</v>
      </c>
      <c r="C258" s="69"/>
      <c r="D258" s="51"/>
      <c r="E258" s="53" t="s">
        <v>12</v>
      </c>
      <c r="F258" s="36">
        <v>130</v>
      </c>
      <c r="G258" s="36">
        <v>130</v>
      </c>
      <c r="H258" s="60">
        <v>0</v>
      </c>
      <c r="I258" s="36"/>
    </row>
    <row r="259" spans="2:9" ht="20.100000000000001" customHeight="1" x14ac:dyDescent="0.25">
      <c r="B259" s="68">
        <v>329</v>
      </c>
      <c r="C259" s="69"/>
      <c r="D259" s="51"/>
      <c r="E259" s="53" t="s">
        <v>90</v>
      </c>
      <c r="F259" s="36">
        <v>130</v>
      </c>
      <c r="G259" s="36">
        <v>130</v>
      </c>
      <c r="H259" s="60">
        <v>0</v>
      </c>
      <c r="I259" s="36"/>
    </row>
    <row r="260" spans="2:9" ht="20.100000000000001" customHeight="1" x14ac:dyDescent="0.25">
      <c r="B260" s="68">
        <v>3294</v>
      </c>
      <c r="C260" s="69"/>
      <c r="D260" s="51"/>
      <c r="E260" s="53" t="s">
        <v>103</v>
      </c>
      <c r="F260" s="36">
        <v>130</v>
      </c>
      <c r="G260" s="36">
        <v>130</v>
      </c>
      <c r="H260" s="36">
        <v>0</v>
      </c>
      <c r="I260" s="36"/>
    </row>
    <row r="261" spans="2:9" ht="20.100000000000001" customHeight="1" x14ac:dyDescent="0.25">
      <c r="B261" s="166" t="s">
        <v>153</v>
      </c>
      <c r="C261" s="167"/>
      <c r="D261" s="168"/>
      <c r="E261" s="115" t="s">
        <v>302</v>
      </c>
      <c r="F261" s="50"/>
      <c r="G261" s="50"/>
      <c r="H261" s="8"/>
      <c r="I261" s="8"/>
    </row>
    <row r="262" spans="2:9" ht="20.100000000000001" customHeight="1" x14ac:dyDescent="0.25">
      <c r="B262" s="166" t="s">
        <v>300</v>
      </c>
      <c r="C262" s="167"/>
      <c r="D262" s="168"/>
      <c r="E262" s="53" t="s">
        <v>90</v>
      </c>
      <c r="F262" s="50"/>
      <c r="G262" s="50"/>
      <c r="H262" s="8"/>
      <c r="I262" s="8"/>
    </row>
    <row r="263" spans="2:9" ht="20.100000000000001" customHeight="1" x14ac:dyDescent="0.25">
      <c r="B263" s="120">
        <v>1</v>
      </c>
      <c r="C263" s="121"/>
      <c r="D263" s="122"/>
      <c r="E263" s="116" t="s">
        <v>130</v>
      </c>
      <c r="F263" s="127"/>
      <c r="G263" s="127"/>
      <c r="H263" s="127"/>
      <c r="I263" s="127"/>
    </row>
    <row r="264" spans="2:9" ht="20.100000000000001" customHeight="1" x14ac:dyDescent="0.25">
      <c r="B264" s="68">
        <v>3</v>
      </c>
      <c r="C264" s="69"/>
      <c r="D264" s="51"/>
      <c r="E264" s="53" t="s">
        <v>4</v>
      </c>
      <c r="F264" s="60">
        <v>900</v>
      </c>
      <c r="G264" s="60">
        <v>900</v>
      </c>
      <c r="H264" s="60">
        <v>0</v>
      </c>
      <c r="I264" s="36"/>
    </row>
    <row r="265" spans="2:9" ht="20.100000000000001" customHeight="1" x14ac:dyDescent="0.25">
      <c r="B265" s="68">
        <v>32</v>
      </c>
      <c r="C265" s="69"/>
      <c r="D265" s="51"/>
      <c r="E265" s="53" t="s">
        <v>12</v>
      </c>
      <c r="F265" s="60">
        <v>900</v>
      </c>
      <c r="G265" s="60">
        <v>900</v>
      </c>
      <c r="H265" s="60">
        <v>0</v>
      </c>
      <c r="I265" s="36"/>
    </row>
    <row r="266" spans="2:9" ht="20.100000000000001" customHeight="1" x14ac:dyDescent="0.25">
      <c r="B266" s="68">
        <v>329</v>
      </c>
      <c r="C266" s="69"/>
      <c r="D266" s="51"/>
      <c r="E266" s="53" t="s">
        <v>90</v>
      </c>
      <c r="F266" s="60">
        <v>900</v>
      </c>
      <c r="G266" s="60">
        <v>900</v>
      </c>
      <c r="H266" s="60">
        <v>0</v>
      </c>
      <c r="I266" s="36"/>
    </row>
    <row r="267" spans="2:9" ht="20.100000000000001" customHeight="1" x14ac:dyDescent="0.25">
      <c r="B267" s="68">
        <v>3299</v>
      </c>
      <c r="C267" s="69"/>
      <c r="D267" s="51"/>
      <c r="E267" s="53" t="s">
        <v>90</v>
      </c>
      <c r="F267" s="60">
        <v>900</v>
      </c>
      <c r="G267" s="60">
        <v>900</v>
      </c>
      <c r="H267" s="36">
        <v>0</v>
      </c>
      <c r="I267" s="36"/>
    </row>
    <row r="268" spans="2:9" ht="20.100000000000001" customHeight="1" x14ac:dyDescent="0.25">
      <c r="B268" s="166" t="s">
        <v>153</v>
      </c>
      <c r="C268" s="167"/>
      <c r="D268" s="168"/>
      <c r="E268" s="115" t="s">
        <v>302</v>
      </c>
      <c r="F268" s="50"/>
      <c r="G268" s="50"/>
      <c r="H268" s="8"/>
      <c r="I268" s="8"/>
    </row>
    <row r="269" spans="2:9" ht="20.100000000000001" customHeight="1" x14ac:dyDescent="0.25">
      <c r="B269" s="166" t="s">
        <v>163</v>
      </c>
      <c r="C269" s="167"/>
      <c r="D269" s="168"/>
      <c r="E269" s="51" t="s">
        <v>94</v>
      </c>
      <c r="F269" s="50"/>
      <c r="G269" s="50"/>
      <c r="H269" s="8"/>
      <c r="I269" s="8"/>
    </row>
    <row r="270" spans="2:9" ht="20.100000000000001" customHeight="1" x14ac:dyDescent="0.25">
      <c r="B270" s="120">
        <v>1</v>
      </c>
      <c r="C270" s="121"/>
      <c r="D270" s="122"/>
      <c r="E270" s="116" t="s">
        <v>130</v>
      </c>
      <c r="F270" s="127"/>
      <c r="G270" s="127"/>
      <c r="H270" s="127"/>
      <c r="I270" s="127"/>
    </row>
    <row r="271" spans="2:9" ht="20.100000000000001" customHeight="1" x14ac:dyDescent="0.25">
      <c r="B271" s="68">
        <v>3</v>
      </c>
      <c r="C271" s="69"/>
      <c r="D271" s="51"/>
      <c r="E271" s="53" t="s">
        <v>4</v>
      </c>
      <c r="F271" s="60">
        <v>1861</v>
      </c>
      <c r="G271" s="60">
        <v>1861</v>
      </c>
      <c r="H271" s="36">
        <v>0</v>
      </c>
      <c r="I271" s="36"/>
    </row>
    <row r="272" spans="2:9" ht="20.100000000000001" customHeight="1" x14ac:dyDescent="0.25">
      <c r="B272" s="68">
        <v>34</v>
      </c>
      <c r="C272" s="69"/>
      <c r="D272" s="51"/>
      <c r="E272" s="53" t="s">
        <v>94</v>
      </c>
      <c r="F272" s="60">
        <v>1861</v>
      </c>
      <c r="G272" s="60">
        <v>1861</v>
      </c>
      <c r="H272" s="36">
        <v>0</v>
      </c>
      <c r="I272" s="36"/>
    </row>
    <row r="273" spans="2:9" ht="20.100000000000001" customHeight="1" x14ac:dyDescent="0.25">
      <c r="B273" s="68">
        <v>343</v>
      </c>
      <c r="C273" s="69"/>
      <c r="D273" s="51"/>
      <c r="E273" s="53" t="s">
        <v>93</v>
      </c>
      <c r="F273" s="60">
        <v>1861</v>
      </c>
      <c r="G273" s="60">
        <v>1861</v>
      </c>
      <c r="H273" s="36">
        <v>0</v>
      </c>
      <c r="I273" s="36"/>
    </row>
    <row r="274" spans="2:9" ht="20.100000000000001" customHeight="1" x14ac:dyDescent="0.25">
      <c r="B274" s="68">
        <v>3431</v>
      </c>
      <c r="C274" s="69"/>
      <c r="D274" s="51"/>
      <c r="E274" s="53" t="s">
        <v>164</v>
      </c>
      <c r="F274" s="60">
        <v>1861</v>
      </c>
      <c r="G274" s="60">
        <v>1861</v>
      </c>
      <c r="H274" s="36">
        <v>0</v>
      </c>
      <c r="I274" s="36"/>
    </row>
    <row r="275" spans="2:9" ht="20.100000000000001" customHeight="1" x14ac:dyDescent="0.25">
      <c r="B275" s="166" t="s">
        <v>153</v>
      </c>
      <c r="C275" s="167"/>
      <c r="D275" s="168"/>
      <c r="E275" s="115" t="s">
        <v>302</v>
      </c>
      <c r="F275" s="50"/>
      <c r="G275" s="50"/>
      <c r="H275" s="8"/>
      <c r="I275" s="8"/>
    </row>
    <row r="276" spans="2:9" ht="20.100000000000001" customHeight="1" x14ac:dyDescent="0.25">
      <c r="B276" s="166" t="s">
        <v>163</v>
      </c>
      <c r="C276" s="167"/>
      <c r="D276" s="168"/>
      <c r="E276" s="53" t="s">
        <v>104</v>
      </c>
      <c r="F276" s="50"/>
      <c r="G276" s="50"/>
      <c r="H276" s="8"/>
      <c r="I276" s="8"/>
    </row>
    <row r="277" spans="2:9" ht="20.100000000000001" customHeight="1" x14ac:dyDescent="0.25">
      <c r="B277" s="120">
        <v>1</v>
      </c>
      <c r="C277" s="121"/>
      <c r="D277" s="122"/>
      <c r="E277" s="116" t="s">
        <v>130</v>
      </c>
      <c r="F277" s="127"/>
      <c r="G277" s="127"/>
      <c r="H277" s="127"/>
      <c r="I277" s="127"/>
    </row>
    <row r="278" spans="2:9" ht="20.100000000000001" customHeight="1" x14ac:dyDescent="0.25">
      <c r="B278" s="68">
        <v>3</v>
      </c>
      <c r="C278" s="69"/>
      <c r="D278" s="51"/>
      <c r="E278" s="53" t="s">
        <v>4</v>
      </c>
      <c r="F278" s="36">
        <v>130</v>
      </c>
      <c r="G278" s="36">
        <v>130</v>
      </c>
      <c r="H278" s="60">
        <v>0</v>
      </c>
      <c r="I278" s="36"/>
    </row>
    <row r="279" spans="2:9" ht="20.100000000000001" customHeight="1" x14ac:dyDescent="0.25">
      <c r="B279" s="68">
        <v>34</v>
      </c>
      <c r="C279" s="69"/>
      <c r="D279" s="51"/>
      <c r="E279" s="53" t="s">
        <v>94</v>
      </c>
      <c r="F279" s="36">
        <v>130</v>
      </c>
      <c r="G279" s="36">
        <v>130</v>
      </c>
      <c r="H279" s="36">
        <v>0</v>
      </c>
      <c r="I279" s="36"/>
    </row>
    <row r="280" spans="2:9" ht="20.100000000000001" customHeight="1" x14ac:dyDescent="0.25">
      <c r="B280" s="68">
        <v>343</v>
      </c>
      <c r="C280" s="69"/>
      <c r="D280" s="51"/>
      <c r="E280" s="53" t="s">
        <v>93</v>
      </c>
      <c r="F280" s="36">
        <v>130</v>
      </c>
      <c r="G280" s="36">
        <v>130</v>
      </c>
      <c r="H280" s="36">
        <v>0</v>
      </c>
      <c r="I280" s="36"/>
    </row>
    <row r="281" spans="2:9" ht="20.100000000000001" customHeight="1" x14ac:dyDescent="0.25">
      <c r="B281" s="68">
        <v>3434</v>
      </c>
      <c r="C281" s="69"/>
      <c r="D281" s="51"/>
      <c r="E281" s="53" t="s">
        <v>104</v>
      </c>
      <c r="F281" s="36">
        <v>130</v>
      </c>
      <c r="G281" s="36">
        <v>130</v>
      </c>
      <c r="H281" s="36">
        <v>0</v>
      </c>
      <c r="I281" s="36"/>
    </row>
    <row r="282" spans="2:9" ht="20.100000000000001" customHeight="1" x14ac:dyDescent="0.25">
      <c r="B282" s="112"/>
      <c r="C282" s="113"/>
      <c r="D282" s="114"/>
      <c r="E282" s="53"/>
      <c r="F282" s="70"/>
      <c r="G282" s="70"/>
      <c r="H282" s="36"/>
      <c r="I282" s="36"/>
    </row>
    <row r="283" spans="2:9" ht="20.100000000000001" customHeight="1" x14ac:dyDescent="0.25">
      <c r="B283" s="169">
        <v>3</v>
      </c>
      <c r="C283" s="170"/>
      <c r="D283" s="171"/>
      <c r="E283" s="116" t="s">
        <v>165</v>
      </c>
      <c r="F283" s="117"/>
      <c r="G283" s="117"/>
      <c r="H283" s="118"/>
      <c r="I283" s="118"/>
    </row>
    <row r="284" spans="2:9" ht="31.5" customHeight="1" x14ac:dyDescent="0.25">
      <c r="B284" s="172" t="s">
        <v>166</v>
      </c>
      <c r="C284" s="172"/>
      <c r="D284" s="172"/>
      <c r="E284" s="53" t="s">
        <v>165</v>
      </c>
      <c r="F284" s="50">
        <v>10000</v>
      </c>
      <c r="G284" s="50">
        <v>10000</v>
      </c>
      <c r="H284" s="8">
        <f>1092+1506+9388+595+3596</f>
        <v>16177</v>
      </c>
      <c r="I284" s="8">
        <v>162</v>
      </c>
    </row>
    <row r="285" spans="2:9" ht="30.75" customHeight="1" x14ac:dyDescent="0.25">
      <c r="B285" s="172" t="s">
        <v>167</v>
      </c>
      <c r="C285" s="172"/>
      <c r="D285" s="172"/>
      <c r="E285" s="71" t="s">
        <v>165</v>
      </c>
      <c r="F285" s="50"/>
      <c r="G285" s="50"/>
      <c r="H285" s="8"/>
      <c r="I285" s="8"/>
    </row>
    <row r="286" spans="2:9" ht="26.25" customHeight="1" x14ac:dyDescent="0.25">
      <c r="B286" s="166" t="s">
        <v>168</v>
      </c>
      <c r="C286" s="167"/>
      <c r="D286" s="168"/>
      <c r="E286" s="128" t="s">
        <v>165</v>
      </c>
      <c r="F286" s="50"/>
      <c r="G286" s="50"/>
      <c r="H286" s="8"/>
      <c r="I286" s="8"/>
    </row>
    <row r="287" spans="2:9" ht="28.5" customHeight="1" x14ac:dyDescent="0.25">
      <c r="B287" s="166" t="s">
        <v>260</v>
      </c>
      <c r="C287" s="167"/>
      <c r="D287" s="168"/>
      <c r="E287" s="51" t="s">
        <v>261</v>
      </c>
      <c r="F287" s="50"/>
      <c r="G287" s="50"/>
      <c r="H287" s="8"/>
      <c r="I287" s="8"/>
    </row>
    <row r="288" spans="2:9" ht="20.100000000000001" customHeight="1" x14ac:dyDescent="0.25">
      <c r="B288" s="120">
        <v>3</v>
      </c>
      <c r="C288" s="121"/>
      <c r="D288" s="122"/>
      <c r="E288" s="116" t="s">
        <v>165</v>
      </c>
      <c r="F288" s="129"/>
      <c r="G288" s="129"/>
      <c r="H288" s="129"/>
      <c r="I288" s="127"/>
    </row>
    <row r="289" spans="2:9" ht="20.100000000000001" customHeight="1" x14ac:dyDescent="0.25">
      <c r="B289" s="68">
        <v>3</v>
      </c>
      <c r="C289" s="69"/>
      <c r="D289" s="51"/>
      <c r="E289" s="53" t="s">
        <v>4</v>
      </c>
      <c r="F289" s="60">
        <v>0</v>
      </c>
      <c r="G289" s="60">
        <v>0</v>
      </c>
      <c r="H289" s="60">
        <v>1092</v>
      </c>
      <c r="I289" s="36"/>
    </row>
    <row r="290" spans="2:9" ht="20.100000000000001" customHeight="1" x14ac:dyDescent="0.25">
      <c r="B290" s="68">
        <v>32</v>
      </c>
      <c r="C290" s="69"/>
      <c r="D290" s="51"/>
      <c r="E290" s="53" t="s">
        <v>12</v>
      </c>
      <c r="F290" s="60">
        <v>0</v>
      </c>
      <c r="G290" s="60">
        <v>0</v>
      </c>
      <c r="H290" s="60">
        <v>1092</v>
      </c>
      <c r="I290" s="36"/>
    </row>
    <row r="291" spans="2:9" ht="20.100000000000001" customHeight="1" x14ac:dyDescent="0.25">
      <c r="B291" s="68">
        <v>322</v>
      </c>
      <c r="C291" s="69"/>
      <c r="D291" s="51"/>
      <c r="E291" s="53" t="s">
        <v>76</v>
      </c>
      <c r="F291" s="60">
        <v>0</v>
      </c>
      <c r="G291" s="60">
        <v>0</v>
      </c>
      <c r="H291" s="60">
        <v>1092</v>
      </c>
      <c r="I291" s="36"/>
    </row>
    <row r="292" spans="2:9" ht="24.75" customHeight="1" x14ac:dyDescent="0.25">
      <c r="B292" s="68">
        <v>3224</v>
      </c>
      <c r="C292" s="69"/>
      <c r="D292" s="51"/>
      <c r="E292" s="53" t="s">
        <v>80</v>
      </c>
      <c r="F292" s="60">
        <v>0</v>
      </c>
      <c r="G292" s="60">
        <v>0</v>
      </c>
      <c r="H292" s="60">
        <v>1092</v>
      </c>
      <c r="I292" s="36"/>
    </row>
    <row r="293" spans="2:9" ht="24.75" customHeight="1" x14ac:dyDescent="0.25">
      <c r="B293" s="166" t="s">
        <v>168</v>
      </c>
      <c r="C293" s="167"/>
      <c r="D293" s="168"/>
      <c r="E293" s="128" t="s">
        <v>165</v>
      </c>
      <c r="F293" s="50"/>
      <c r="G293" s="50"/>
      <c r="H293" s="8"/>
      <c r="I293" s="8"/>
    </row>
    <row r="294" spans="2:9" ht="20.100000000000001" customHeight="1" x14ac:dyDescent="0.25">
      <c r="B294" s="166" t="s">
        <v>262</v>
      </c>
      <c r="C294" s="167"/>
      <c r="D294" s="168"/>
      <c r="E294" s="51" t="s">
        <v>81</v>
      </c>
      <c r="F294" s="50"/>
      <c r="G294" s="50"/>
      <c r="H294" s="8"/>
      <c r="I294" s="8"/>
    </row>
    <row r="295" spans="2:9" ht="20.100000000000001" customHeight="1" x14ac:dyDescent="0.25">
      <c r="B295" s="120">
        <v>3</v>
      </c>
      <c r="C295" s="121"/>
      <c r="D295" s="122"/>
      <c r="E295" s="116" t="s">
        <v>165</v>
      </c>
      <c r="F295" s="129"/>
      <c r="G295" s="129"/>
      <c r="H295" s="127"/>
      <c r="I295" s="127"/>
    </row>
    <row r="296" spans="2:9" ht="20.100000000000001" customHeight="1" x14ac:dyDescent="0.25">
      <c r="B296" s="68">
        <v>3</v>
      </c>
      <c r="C296" s="69"/>
      <c r="D296" s="51"/>
      <c r="E296" s="53" t="s">
        <v>4</v>
      </c>
      <c r="F296" s="60">
        <v>0</v>
      </c>
      <c r="G296" s="60">
        <v>0</v>
      </c>
      <c r="H296" s="60">
        <v>1506</v>
      </c>
      <c r="I296" s="36"/>
    </row>
    <row r="297" spans="2:9" ht="20.100000000000001" customHeight="1" x14ac:dyDescent="0.25">
      <c r="B297" s="68">
        <v>32</v>
      </c>
      <c r="C297" s="69"/>
      <c r="D297" s="51"/>
      <c r="E297" s="53" t="s">
        <v>12</v>
      </c>
      <c r="F297" s="60">
        <v>0</v>
      </c>
      <c r="G297" s="60">
        <v>0</v>
      </c>
      <c r="H297" s="60">
        <v>1506</v>
      </c>
      <c r="I297" s="36"/>
    </row>
    <row r="298" spans="2:9" ht="20.100000000000001" customHeight="1" x14ac:dyDescent="0.25">
      <c r="B298" s="68">
        <v>322</v>
      </c>
      <c r="C298" s="69"/>
      <c r="D298" s="51"/>
      <c r="E298" s="53" t="s">
        <v>76</v>
      </c>
      <c r="F298" s="60">
        <v>0</v>
      </c>
      <c r="G298" s="60">
        <v>0</v>
      </c>
      <c r="H298" s="60">
        <v>1506</v>
      </c>
      <c r="I298" s="36"/>
    </row>
    <row r="299" spans="2:9" ht="28.5" customHeight="1" x14ac:dyDescent="0.25">
      <c r="B299" s="68">
        <v>3225</v>
      </c>
      <c r="C299" s="69"/>
      <c r="D299" s="51"/>
      <c r="E299" s="53" t="s">
        <v>81</v>
      </c>
      <c r="F299" s="60">
        <v>0</v>
      </c>
      <c r="G299" s="60">
        <v>0</v>
      </c>
      <c r="H299" s="60">
        <v>1506</v>
      </c>
      <c r="I299" s="36"/>
    </row>
    <row r="300" spans="2:9" ht="20.100000000000001" customHeight="1" x14ac:dyDescent="0.25">
      <c r="B300" s="166" t="s">
        <v>168</v>
      </c>
      <c r="C300" s="167"/>
      <c r="D300" s="168"/>
      <c r="E300" s="128" t="s">
        <v>165</v>
      </c>
      <c r="F300" s="50"/>
      <c r="G300" s="50"/>
      <c r="H300" s="8"/>
      <c r="I300" s="8"/>
    </row>
    <row r="301" spans="2:9" ht="20.100000000000001" customHeight="1" x14ac:dyDescent="0.25">
      <c r="B301" s="166" t="s">
        <v>169</v>
      </c>
      <c r="C301" s="167"/>
      <c r="D301" s="168"/>
      <c r="E301" s="51" t="s">
        <v>144</v>
      </c>
      <c r="F301" s="50"/>
      <c r="G301" s="50"/>
      <c r="H301" s="8"/>
      <c r="I301" s="8"/>
    </row>
    <row r="302" spans="2:9" ht="20.100000000000001" customHeight="1" x14ac:dyDescent="0.25">
      <c r="B302" s="120">
        <v>3</v>
      </c>
      <c r="C302" s="121"/>
      <c r="D302" s="122"/>
      <c r="E302" s="116" t="s">
        <v>165</v>
      </c>
      <c r="F302" s="129"/>
      <c r="G302" s="129"/>
      <c r="H302" s="127"/>
      <c r="I302" s="127"/>
    </row>
    <row r="303" spans="2:9" ht="20.100000000000001" customHeight="1" x14ac:dyDescent="0.25">
      <c r="B303" s="68">
        <v>3</v>
      </c>
      <c r="C303" s="69"/>
      <c r="D303" s="51"/>
      <c r="E303" s="53" t="s">
        <v>4</v>
      </c>
      <c r="F303" s="60">
        <v>10000</v>
      </c>
      <c r="G303" s="60">
        <v>10000</v>
      </c>
      <c r="H303" s="60">
        <v>9388</v>
      </c>
      <c r="I303" s="36">
        <v>94</v>
      </c>
    </row>
    <row r="304" spans="2:9" ht="20.100000000000001" customHeight="1" x14ac:dyDescent="0.25">
      <c r="B304" s="68">
        <v>32</v>
      </c>
      <c r="C304" s="69"/>
      <c r="D304" s="51"/>
      <c r="E304" s="53" t="s">
        <v>12</v>
      </c>
      <c r="F304" s="60">
        <v>10000</v>
      </c>
      <c r="G304" s="60">
        <v>10000</v>
      </c>
      <c r="H304" s="60">
        <v>9388</v>
      </c>
      <c r="I304" s="36">
        <v>94</v>
      </c>
    </row>
    <row r="305" spans="2:9" ht="20.100000000000001" customHeight="1" x14ac:dyDescent="0.25">
      <c r="B305" s="68">
        <v>322</v>
      </c>
      <c r="C305" s="69"/>
      <c r="D305" s="51"/>
      <c r="E305" s="53" t="s">
        <v>76</v>
      </c>
      <c r="F305" s="60">
        <v>10000</v>
      </c>
      <c r="G305" s="60">
        <v>10000</v>
      </c>
      <c r="H305" s="60">
        <v>9388</v>
      </c>
      <c r="I305" s="36">
        <v>94</v>
      </c>
    </row>
    <row r="306" spans="2:9" ht="20.100000000000001" customHeight="1" x14ac:dyDescent="0.25">
      <c r="B306" s="68">
        <v>3227</v>
      </c>
      <c r="C306" s="69"/>
      <c r="D306" s="51"/>
      <c r="E306" s="53" t="s">
        <v>144</v>
      </c>
      <c r="F306" s="60">
        <v>10000</v>
      </c>
      <c r="G306" s="60">
        <v>10000</v>
      </c>
      <c r="H306" s="60">
        <v>9388</v>
      </c>
      <c r="I306" s="36">
        <v>94</v>
      </c>
    </row>
    <row r="307" spans="2:9" ht="27" customHeight="1" x14ac:dyDescent="0.25">
      <c r="B307" s="166" t="s">
        <v>168</v>
      </c>
      <c r="C307" s="167"/>
      <c r="D307" s="168"/>
      <c r="E307" s="128" t="s">
        <v>165</v>
      </c>
      <c r="F307" s="50"/>
      <c r="G307" s="50"/>
      <c r="H307" s="8"/>
      <c r="I307" s="8"/>
    </row>
    <row r="308" spans="2:9" ht="25.5" customHeight="1" x14ac:dyDescent="0.25">
      <c r="B308" s="166" t="s">
        <v>262</v>
      </c>
      <c r="C308" s="167"/>
      <c r="D308" s="168"/>
      <c r="E308" s="51" t="s">
        <v>264</v>
      </c>
      <c r="F308" s="50"/>
      <c r="G308" s="50"/>
      <c r="H308" s="8"/>
      <c r="I308" s="8"/>
    </row>
    <row r="309" spans="2:9" ht="20.100000000000001" customHeight="1" x14ac:dyDescent="0.25">
      <c r="B309" s="120">
        <v>3</v>
      </c>
      <c r="C309" s="121"/>
      <c r="D309" s="122"/>
      <c r="E309" s="116" t="s">
        <v>165</v>
      </c>
      <c r="F309" s="129"/>
      <c r="G309" s="129"/>
      <c r="H309" s="127"/>
      <c r="I309" s="127"/>
    </row>
    <row r="310" spans="2:9" ht="20.100000000000001" customHeight="1" x14ac:dyDescent="0.25">
      <c r="B310" s="68">
        <v>3</v>
      </c>
      <c r="C310" s="69"/>
      <c r="D310" s="51"/>
      <c r="E310" s="53" t="s">
        <v>4</v>
      </c>
      <c r="F310" s="60">
        <v>0</v>
      </c>
      <c r="G310" s="60">
        <v>0</v>
      </c>
      <c r="H310" s="60">
        <v>595</v>
      </c>
      <c r="I310" s="36"/>
    </row>
    <row r="311" spans="2:9" ht="20.100000000000001" customHeight="1" x14ac:dyDescent="0.25">
      <c r="B311" s="68">
        <v>32</v>
      </c>
      <c r="C311" s="69"/>
      <c r="D311" s="51"/>
      <c r="E311" s="53" t="s">
        <v>12</v>
      </c>
      <c r="F311" s="60">
        <v>0</v>
      </c>
      <c r="G311" s="60">
        <v>0</v>
      </c>
      <c r="H311" s="60">
        <v>595</v>
      </c>
      <c r="I311" s="36"/>
    </row>
    <row r="312" spans="2:9" ht="20.100000000000001" customHeight="1" x14ac:dyDescent="0.25">
      <c r="B312" s="68">
        <v>323</v>
      </c>
      <c r="C312" s="69"/>
      <c r="D312" s="51"/>
      <c r="E312" s="53" t="s">
        <v>83</v>
      </c>
      <c r="F312" s="60">
        <v>0</v>
      </c>
      <c r="G312" s="60">
        <v>0</v>
      </c>
      <c r="H312" s="60">
        <v>595</v>
      </c>
      <c r="I312" s="36"/>
    </row>
    <row r="313" spans="2:9" ht="20.100000000000001" customHeight="1" x14ac:dyDescent="0.25">
      <c r="B313" s="68">
        <v>3232</v>
      </c>
      <c r="C313" s="69"/>
      <c r="D313" s="51"/>
      <c r="E313" s="53" t="s">
        <v>85</v>
      </c>
      <c r="F313" s="60">
        <v>0</v>
      </c>
      <c r="G313" s="60">
        <v>0</v>
      </c>
      <c r="H313" s="60">
        <v>595</v>
      </c>
      <c r="I313" s="36"/>
    </row>
    <row r="314" spans="2:9" ht="27" customHeight="1" x14ac:dyDescent="0.25">
      <c r="B314" s="166" t="s">
        <v>168</v>
      </c>
      <c r="C314" s="167"/>
      <c r="D314" s="168"/>
      <c r="E314" s="128" t="s">
        <v>165</v>
      </c>
      <c r="F314" s="50"/>
      <c r="G314" s="50"/>
      <c r="H314" s="8"/>
      <c r="I314" s="8"/>
    </row>
    <row r="315" spans="2:9" ht="25.5" customHeight="1" x14ac:dyDescent="0.25">
      <c r="B315" s="166" t="s">
        <v>263</v>
      </c>
      <c r="C315" s="167"/>
      <c r="D315" s="168"/>
      <c r="E315" s="111" t="s">
        <v>162</v>
      </c>
      <c r="F315" s="50"/>
      <c r="G315" s="50"/>
      <c r="H315" s="8"/>
      <c r="I315" s="8"/>
    </row>
    <row r="316" spans="2:9" ht="20.100000000000001" customHeight="1" x14ac:dyDescent="0.25">
      <c r="B316" s="120">
        <v>3</v>
      </c>
      <c r="C316" s="121"/>
      <c r="D316" s="122"/>
      <c r="E316" s="116" t="s">
        <v>165</v>
      </c>
      <c r="F316" s="129"/>
      <c r="G316" s="129"/>
      <c r="H316" s="127"/>
      <c r="I316" s="127"/>
    </row>
    <row r="317" spans="2:9" ht="20.100000000000001" customHeight="1" x14ac:dyDescent="0.25">
      <c r="B317" s="109">
        <v>3</v>
      </c>
      <c r="C317" s="110"/>
      <c r="D317" s="111"/>
      <c r="E317" s="53" t="s">
        <v>4</v>
      </c>
      <c r="F317" s="60">
        <v>0</v>
      </c>
      <c r="G317" s="60">
        <v>0</v>
      </c>
      <c r="H317" s="60">
        <v>3596</v>
      </c>
      <c r="I317" s="36"/>
    </row>
    <row r="318" spans="2:9" ht="20.100000000000001" customHeight="1" x14ac:dyDescent="0.25">
      <c r="B318" s="109">
        <v>32</v>
      </c>
      <c r="C318" s="110"/>
      <c r="D318" s="111"/>
      <c r="E318" s="53" t="s">
        <v>12</v>
      </c>
      <c r="F318" s="60">
        <v>0</v>
      </c>
      <c r="G318" s="60">
        <v>0</v>
      </c>
      <c r="H318" s="60">
        <v>3596</v>
      </c>
      <c r="I318" s="36"/>
    </row>
    <row r="319" spans="2:9" ht="20.100000000000001" customHeight="1" x14ac:dyDescent="0.25">
      <c r="B319" s="109">
        <v>323</v>
      </c>
      <c r="C319" s="110"/>
      <c r="D319" s="111"/>
      <c r="E319" s="53" t="s">
        <v>83</v>
      </c>
      <c r="F319" s="60">
        <v>0</v>
      </c>
      <c r="G319" s="60">
        <v>0</v>
      </c>
      <c r="H319" s="60">
        <v>3596</v>
      </c>
      <c r="I319" s="36"/>
    </row>
    <row r="320" spans="2:9" ht="20.100000000000001" customHeight="1" x14ac:dyDescent="0.25">
      <c r="B320" s="109">
        <v>3238</v>
      </c>
      <c r="C320" s="110"/>
      <c r="D320" s="111"/>
      <c r="E320" s="53" t="s">
        <v>89</v>
      </c>
      <c r="F320" s="60">
        <v>0</v>
      </c>
      <c r="G320" s="60">
        <v>0</v>
      </c>
      <c r="H320" s="60">
        <v>3596</v>
      </c>
      <c r="I320" s="36"/>
    </row>
    <row r="321" spans="2:9" ht="20.100000000000001" customHeight="1" x14ac:dyDescent="0.25">
      <c r="B321" s="169">
        <v>8</v>
      </c>
      <c r="C321" s="170"/>
      <c r="D321" s="171"/>
      <c r="E321" s="116" t="s">
        <v>170</v>
      </c>
      <c r="F321" s="117"/>
      <c r="G321" s="117"/>
      <c r="H321" s="118"/>
      <c r="I321" s="118"/>
    </row>
    <row r="322" spans="2:9" ht="31.5" customHeight="1" x14ac:dyDescent="0.25">
      <c r="B322" s="172" t="s">
        <v>171</v>
      </c>
      <c r="C322" s="172"/>
      <c r="D322" s="172"/>
      <c r="E322" s="53" t="s">
        <v>170</v>
      </c>
      <c r="F322" s="50"/>
      <c r="G322" s="50"/>
      <c r="H322" s="8"/>
      <c r="I322" s="8"/>
    </row>
    <row r="323" spans="2:9" ht="30.75" customHeight="1" x14ac:dyDescent="0.25">
      <c r="B323" s="172" t="s">
        <v>172</v>
      </c>
      <c r="C323" s="172"/>
      <c r="D323" s="172"/>
      <c r="E323" s="71" t="s">
        <v>170</v>
      </c>
      <c r="F323" s="50">
        <v>35</v>
      </c>
      <c r="G323" s="50">
        <v>35</v>
      </c>
      <c r="H323" s="8">
        <v>0</v>
      </c>
      <c r="I323" s="8"/>
    </row>
    <row r="324" spans="2:9" ht="20.100000000000001" customHeight="1" x14ac:dyDescent="0.25">
      <c r="B324" s="166" t="s">
        <v>173</v>
      </c>
      <c r="C324" s="167"/>
      <c r="D324" s="168"/>
      <c r="E324" s="132" t="s">
        <v>170</v>
      </c>
      <c r="F324" s="50"/>
      <c r="G324" s="50"/>
      <c r="H324" s="8"/>
      <c r="I324" s="8"/>
    </row>
    <row r="325" spans="2:9" ht="20.100000000000001" customHeight="1" x14ac:dyDescent="0.25">
      <c r="B325" s="166" t="s">
        <v>174</v>
      </c>
      <c r="C325" s="167"/>
      <c r="D325" s="168"/>
      <c r="E325" s="51" t="s">
        <v>144</v>
      </c>
      <c r="F325" s="50"/>
      <c r="G325" s="50"/>
      <c r="H325" s="8"/>
      <c r="I325" s="8"/>
    </row>
    <row r="326" spans="2:9" ht="20.100000000000001" customHeight="1" x14ac:dyDescent="0.25">
      <c r="B326" s="120">
        <v>8</v>
      </c>
      <c r="C326" s="121"/>
      <c r="D326" s="122"/>
      <c r="E326" s="116" t="s">
        <v>170</v>
      </c>
      <c r="F326" s="127"/>
      <c r="G326" s="127"/>
      <c r="H326" s="127"/>
      <c r="I326" s="127"/>
    </row>
    <row r="327" spans="2:9" ht="20.100000000000001" customHeight="1" x14ac:dyDescent="0.25">
      <c r="B327" s="68">
        <v>3</v>
      </c>
      <c r="C327" s="69"/>
      <c r="D327" s="51"/>
      <c r="E327" s="53" t="s">
        <v>4</v>
      </c>
      <c r="F327" s="60">
        <v>35</v>
      </c>
      <c r="G327" s="60">
        <v>35</v>
      </c>
      <c r="H327" s="36">
        <v>0</v>
      </c>
      <c r="I327" s="36"/>
    </row>
    <row r="328" spans="2:9" ht="20.100000000000001" customHeight="1" x14ac:dyDescent="0.25">
      <c r="B328" s="68">
        <v>32</v>
      </c>
      <c r="C328" s="69"/>
      <c r="D328" s="51"/>
      <c r="E328" s="53" t="s">
        <v>12</v>
      </c>
      <c r="F328" s="60">
        <v>35</v>
      </c>
      <c r="G328" s="60">
        <v>35</v>
      </c>
      <c r="H328" s="36">
        <v>0</v>
      </c>
      <c r="I328" s="36"/>
    </row>
    <row r="329" spans="2:9" ht="20.100000000000001" customHeight="1" x14ac:dyDescent="0.25">
      <c r="B329" s="68">
        <v>322</v>
      </c>
      <c r="C329" s="69"/>
      <c r="D329" s="51"/>
      <c r="E329" s="53" t="s">
        <v>76</v>
      </c>
      <c r="F329" s="60">
        <v>35</v>
      </c>
      <c r="G329" s="60">
        <v>35</v>
      </c>
      <c r="H329" s="36">
        <v>0</v>
      </c>
      <c r="I329" s="36"/>
    </row>
    <row r="330" spans="2:9" ht="20.100000000000001" customHeight="1" x14ac:dyDescent="0.25">
      <c r="B330" s="68">
        <v>3227</v>
      </c>
      <c r="C330" s="69"/>
      <c r="D330" s="51"/>
      <c r="E330" s="53" t="s">
        <v>144</v>
      </c>
      <c r="F330" s="36">
        <v>35</v>
      </c>
      <c r="G330" s="36">
        <v>35</v>
      </c>
      <c r="H330" s="36">
        <v>0</v>
      </c>
      <c r="I330" s="36"/>
    </row>
    <row r="331" spans="2:9" ht="20.100000000000001" customHeight="1" x14ac:dyDescent="0.25">
      <c r="B331" s="169">
        <v>5</v>
      </c>
      <c r="C331" s="170"/>
      <c r="D331" s="171"/>
      <c r="E331" s="116" t="s">
        <v>175</v>
      </c>
      <c r="F331" s="117"/>
      <c r="G331" s="117"/>
      <c r="H331" s="118"/>
      <c r="I331" s="118"/>
    </row>
    <row r="332" spans="2:9" ht="31.5" customHeight="1" x14ac:dyDescent="0.25">
      <c r="B332" s="172" t="s">
        <v>176</v>
      </c>
      <c r="C332" s="172"/>
      <c r="D332" s="172"/>
      <c r="E332" s="53" t="s">
        <v>177</v>
      </c>
      <c r="F332" s="50"/>
      <c r="G332" s="50"/>
      <c r="H332" s="8"/>
      <c r="I332" s="8"/>
    </row>
    <row r="333" spans="2:9" ht="30.75" customHeight="1" x14ac:dyDescent="0.25">
      <c r="B333" s="172" t="s">
        <v>178</v>
      </c>
      <c r="C333" s="172"/>
      <c r="D333" s="172"/>
      <c r="E333" s="71" t="s">
        <v>177</v>
      </c>
      <c r="F333" s="50">
        <v>65</v>
      </c>
      <c r="G333" s="50">
        <v>65</v>
      </c>
      <c r="H333" s="8">
        <v>221</v>
      </c>
      <c r="I333" s="8"/>
    </row>
    <row r="334" spans="2:9" ht="20.100000000000001" customHeight="1" x14ac:dyDescent="0.25">
      <c r="B334" s="120">
        <v>5</v>
      </c>
      <c r="C334" s="121"/>
      <c r="D334" s="122"/>
      <c r="E334" s="116" t="s">
        <v>175</v>
      </c>
      <c r="F334" s="127"/>
      <c r="G334" s="127"/>
      <c r="H334" s="127"/>
      <c r="I334" s="127"/>
    </row>
    <row r="335" spans="2:9" ht="21.75" customHeight="1" x14ac:dyDescent="0.25">
      <c r="B335" s="68">
        <v>3</v>
      </c>
      <c r="C335" s="69"/>
      <c r="D335" s="51"/>
      <c r="E335" s="53" t="s">
        <v>4</v>
      </c>
      <c r="F335" s="60">
        <v>65</v>
      </c>
      <c r="G335" s="60">
        <v>65</v>
      </c>
      <c r="H335" s="60">
        <v>221</v>
      </c>
      <c r="I335" s="36"/>
    </row>
    <row r="336" spans="2:9" ht="20.100000000000001" customHeight="1" x14ac:dyDescent="0.25">
      <c r="B336" s="68">
        <v>32</v>
      </c>
      <c r="C336" s="69"/>
      <c r="D336" s="51"/>
      <c r="E336" s="53" t="s">
        <v>12</v>
      </c>
      <c r="F336" s="60">
        <v>65</v>
      </c>
      <c r="G336" s="60">
        <v>65</v>
      </c>
      <c r="H336" s="60">
        <v>221</v>
      </c>
      <c r="I336" s="36"/>
    </row>
    <row r="337" spans="2:9" ht="20.100000000000001" customHeight="1" x14ac:dyDescent="0.25">
      <c r="B337" s="68">
        <v>322</v>
      </c>
      <c r="C337" s="69"/>
      <c r="D337" s="51"/>
      <c r="E337" s="53" t="s">
        <v>76</v>
      </c>
      <c r="F337" s="60">
        <v>65</v>
      </c>
      <c r="G337" s="60">
        <v>65</v>
      </c>
      <c r="H337" s="60">
        <v>221</v>
      </c>
      <c r="I337" s="36"/>
    </row>
    <row r="338" spans="2:9" ht="20.100000000000001" customHeight="1" x14ac:dyDescent="0.25">
      <c r="B338" s="68">
        <v>3227</v>
      </c>
      <c r="C338" s="69"/>
      <c r="D338" s="51"/>
      <c r="E338" s="53" t="s">
        <v>144</v>
      </c>
      <c r="F338" s="60">
        <v>65</v>
      </c>
      <c r="G338" s="60">
        <v>65</v>
      </c>
      <c r="H338" s="60">
        <v>221</v>
      </c>
      <c r="I338" s="36"/>
    </row>
    <row r="339" spans="2:9" ht="20.100000000000001" customHeight="1" x14ac:dyDescent="0.25">
      <c r="B339" s="68"/>
      <c r="C339" s="69"/>
      <c r="D339" s="51"/>
      <c r="E339" s="71"/>
      <c r="F339" s="60"/>
      <c r="G339" s="60"/>
      <c r="H339" s="36"/>
      <c r="I339" s="36"/>
    </row>
    <row r="340" spans="2:9" ht="20.100000000000001" customHeight="1" x14ac:dyDescent="0.25">
      <c r="B340" s="120">
        <v>7</v>
      </c>
      <c r="C340" s="121"/>
      <c r="D340" s="122"/>
      <c r="E340" s="131" t="s">
        <v>198</v>
      </c>
      <c r="F340" s="129">
        <f>55653+15000+4000+3000+1115+531+1261+1261+5441+800+6300+3000+2638</f>
        <v>100000</v>
      </c>
      <c r="G340" s="129">
        <f>15753+15000+4000+3000+1115+531+2638+1261+5441+1261+3000+400+5600+500+2500+35000+3000</f>
        <v>100000</v>
      </c>
      <c r="H340" s="129">
        <f>27295+6963+441+255+5317+2909+1043+1201+664+1425+168+1919+1868+60+1900+146+209+2707+800+4288+3046+58+536+127+976+266+364+2502+1847+221+1432+230+362+1462+798+6236</f>
        <v>82041</v>
      </c>
      <c r="I340" s="127">
        <v>82</v>
      </c>
    </row>
    <row r="341" spans="2:9" ht="20.100000000000001" customHeight="1" x14ac:dyDescent="0.25">
      <c r="B341" s="166" t="s">
        <v>206</v>
      </c>
      <c r="C341" s="167"/>
      <c r="D341" s="168"/>
      <c r="E341" s="128" t="s">
        <v>198</v>
      </c>
      <c r="F341" s="36"/>
      <c r="G341" s="36"/>
      <c r="H341" s="60"/>
      <c r="I341" s="36"/>
    </row>
    <row r="342" spans="2:9" ht="20.100000000000001" customHeight="1" x14ac:dyDescent="0.25">
      <c r="B342" s="166" t="s">
        <v>207</v>
      </c>
      <c r="C342" s="167"/>
      <c r="D342" s="168"/>
      <c r="E342" s="51" t="s">
        <v>208</v>
      </c>
      <c r="F342" s="36"/>
      <c r="G342" s="36"/>
      <c r="H342" s="60"/>
      <c r="I342" s="36"/>
    </row>
    <row r="343" spans="2:9" ht="20.100000000000001" customHeight="1" x14ac:dyDescent="0.25">
      <c r="B343" s="120">
        <v>7</v>
      </c>
      <c r="C343" s="121"/>
      <c r="D343" s="122"/>
      <c r="E343" s="116" t="s">
        <v>198</v>
      </c>
      <c r="F343" s="127"/>
      <c r="G343" s="127"/>
      <c r="H343" s="129"/>
      <c r="I343" s="127"/>
    </row>
    <row r="344" spans="2:9" ht="20.100000000000001" customHeight="1" x14ac:dyDescent="0.25">
      <c r="B344" s="68">
        <v>3</v>
      </c>
      <c r="C344" s="69"/>
      <c r="D344" s="51"/>
      <c r="E344" s="53" t="s">
        <v>4</v>
      </c>
      <c r="F344" s="60">
        <v>55653</v>
      </c>
      <c r="G344" s="60">
        <v>55653</v>
      </c>
      <c r="H344" s="60">
        <f>18925.32+4306.04+1635.75+2427.92</f>
        <v>27295.03</v>
      </c>
      <c r="I344" s="36">
        <v>49</v>
      </c>
    </row>
    <row r="345" spans="2:9" ht="27.75" customHeight="1" x14ac:dyDescent="0.25">
      <c r="B345" s="68">
        <v>31</v>
      </c>
      <c r="C345" s="69"/>
      <c r="D345" s="51"/>
      <c r="E345" s="53" t="s">
        <v>209</v>
      </c>
      <c r="F345" s="60">
        <v>55653</v>
      </c>
      <c r="G345" s="60">
        <v>55653</v>
      </c>
      <c r="H345" s="60">
        <v>27295</v>
      </c>
      <c r="I345" s="36">
        <v>49</v>
      </c>
    </row>
    <row r="346" spans="2:9" ht="20.100000000000001" customHeight="1" x14ac:dyDescent="0.25">
      <c r="B346" s="68">
        <v>311</v>
      </c>
      <c r="C346" s="69"/>
      <c r="D346" s="51"/>
      <c r="E346" s="53" t="s">
        <v>26</v>
      </c>
      <c r="F346" s="60">
        <v>55653</v>
      </c>
      <c r="G346" s="60">
        <v>55653</v>
      </c>
      <c r="H346" s="60">
        <v>27295</v>
      </c>
      <c r="I346" s="36">
        <v>49</v>
      </c>
    </row>
    <row r="347" spans="2:9" ht="20.100000000000001" customHeight="1" x14ac:dyDescent="0.25">
      <c r="B347" s="68">
        <v>3111</v>
      </c>
      <c r="C347" s="69"/>
      <c r="D347" s="51"/>
      <c r="E347" s="53" t="s">
        <v>27</v>
      </c>
      <c r="F347" s="60">
        <v>55653</v>
      </c>
      <c r="G347" s="60">
        <v>55653</v>
      </c>
      <c r="H347" s="60">
        <v>27295</v>
      </c>
      <c r="I347" s="36">
        <v>49</v>
      </c>
    </row>
    <row r="348" spans="2:9" ht="20.100000000000001" customHeight="1" x14ac:dyDescent="0.25">
      <c r="B348" s="166" t="s">
        <v>206</v>
      </c>
      <c r="C348" s="167"/>
      <c r="D348" s="168"/>
      <c r="E348" s="128" t="s">
        <v>198</v>
      </c>
      <c r="F348" s="36"/>
      <c r="G348" s="36"/>
      <c r="H348" s="60"/>
      <c r="I348" s="36"/>
    </row>
    <row r="349" spans="2:9" ht="20.100000000000001" customHeight="1" x14ac:dyDescent="0.25">
      <c r="B349" s="166" t="s">
        <v>210</v>
      </c>
      <c r="C349" s="167"/>
      <c r="D349" s="168"/>
      <c r="E349" s="51" t="s">
        <v>155</v>
      </c>
      <c r="F349" s="36"/>
      <c r="G349" s="36"/>
      <c r="H349" s="60"/>
      <c r="I349" s="36"/>
    </row>
    <row r="350" spans="2:9" ht="20.100000000000001" customHeight="1" x14ac:dyDescent="0.25">
      <c r="B350" s="120">
        <v>7</v>
      </c>
      <c r="C350" s="121"/>
      <c r="D350" s="122"/>
      <c r="E350" s="116" t="s">
        <v>198</v>
      </c>
      <c r="F350" s="127"/>
      <c r="G350" s="127"/>
      <c r="H350" s="129"/>
      <c r="I350" s="127"/>
    </row>
    <row r="351" spans="2:9" ht="23.25" customHeight="1" x14ac:dyDescent="0.25">
      <c r="B351" s="68">
        <v>3</v>
      </c>
      <c r="C351" s="69"/>
      <c r="D351" s="51"/>
      <c r="E351" s="53" t="s">
        <v>4</v>
      </c>
      <c r="F351" s="60">
        <v>15000</v>
      </c>
      <c r="G351" s="60">
        <v>15000</v>
      </c>
      <c r="H351" s="60">
        <v>6963</v>
      </c>
      <c r="I351" s="36">
        <v>46</v>
      </c>
    </row>
    <row r="352" spans="2:9" ht="32.25" customHeight="1" x14ac:dyDescent="0.25">
      <c r="B352" s="68">
        <v>31</v>
      </c>
      <c r="C352" s="69"/>
      <c r="D352" s="51"/>
      <c r="E352" s="53" t="s">
        <v>209</v>
      </c>
      <c r="F352" s="60">
        <v>15000</v>
      </c>
      <c r="G352" s="60">
        <v>15000</v>
      </c>
      <c r="H352" s="60">
        <v>6963</v>
      </c>
      <c r="I352" s="36">
        <v>46</v>
      </c>
    </row>
    <row r="353" spans="2:9" ht="20.100000000000001" customHeight="1" x14ac:dyDescent="0.25">
      <c r="B353" s="68">
        <v>311</v>
      </c>
      <c r="C353" s="69"/>
      <c r="D353" s="51"/>
      <c r="E353" s="53" t="s">
        <v>26</v>
      </c>
      <c r="F353" s="60">
        <v>15000</v>
      </c>
      <c r="G353" s="60">
        <v>15000</v>
      </c>
      <c r="H353" s="60">
        <v>6963</v>
      </c>
      <c r="I353" s="36">
        <v>46</v>
      </c>
    </row>
    <row r="354" spans="2:9" ht="20.100000000000001" customHeight="1" x14ac:dyDescent="0.25">
      <c r="B354" s="68">
        <v>3113</v>
      </c>
      <c r="C354" s="69"/>
      <c r="D354" s="51"/>
      <c r="E354" s="51" t="s">
        <v>155</v>
      </c>
      <c r="F354" s="60">
        <v>15000</v>
      </c>
      <c r="G354" s="60">
        <v>15000</v>
      </c>
      <c r="H354" s="60">
        <v>6963</v>
      </c>
      <c r="I354" s="36">
        <v>46</v>
      </c>
    </row>
    <row r="355" spans="2:9" ht="20.100000000000001" customHeight="1" x14ac:dyDescent="0.25">
      <c r="B355" s="166" t="s">
        <v>206</v>
      </c>
      <c r="C355" s="167"/>
      <c r="D355" s="168"/>
      <c r="E355" s="128" t="s">
        <v>198</v>
      </c>
      <c r="F355" s="36"/>
      <c r="G355" s="36"/>
      <c r="H355" s="60"/>
      <c r="I355" s="36"/>
    </row>
    <row r="356" spans="2:9" ht="20.100000000000001" customHeight="1" x14ac:dyDescent="0.25">
      <c r="B356" s="166" t="s">
        <v>225</v>
      </c>
      <c r="C356" s="167"/>
      <c r="D356" s="168"/>
      <c r="E356" s="51" t="s">
        <v>71</v>
      </c>
      <c r="F356" s="36"/>
      <c r="G356" s="36"/>
      <c r="H356" s="60"/>
      <c r="I356" s="36"/>
    </row>
    <row r="357" spans="2:9" ht="20.100000000000001" customHeight="1" x14ac:dyDescent="0.25">
      <c r="B357" s="120">
        <v>7</v>
      </c>
      <c r="C357" s="121"/>
      <c r="D357" s="122"/>
      <c r="E357" s="116" t="s">
        <v>198</v>
      </c>
      <c r="F357" s="127"/>
      <c r="G357" s="127"/>
      <c r="H357" s="129"/>
      <c r="I357" s="127"/>
    </row>
    <row r="358" spans="2:9" ht="20.100000000000001" customHeight="1" x14ac:dyDescent="0.25">
      <c r="B358" s="68">
        <v>3</v>
      </c>
      <c r="C358" s="69"/>
      <c r="D358" s="51"/>
      <c r="E358" s="53" t="s">
        <v>4</v>
      </c>
      <c r="F358" s="60">
        <v>0</v>
      </c>
      <c r="G358" s="60">
        <v>0</v>
      </c>
      <c r="H358" s="60">
        <v>441</v>
      </c>
      <c r="I358" s="36"/>
    </row>
    <row r="359" spans="2:9" ht="20.100000000000001" customHeight="1" x14ac:dyDescent="0.25">
      <c r="B359" s="68">
        <v>31</v>
      </c>
      <c r="C359" s="69"/>
      <c r="D359" s="51"/>
      <c r="E359" s="53" t="s">
        <v>226</v>
      </c>
      <c r="F359" s="60">
        <v>0</v>
      </c>
      <c r="G359" s="60">
        <v>0</v>
      </c>
      <c r="H359" s="60">
        <v>441</v>
      </c>
      <c r="I359" s="36"/>
    </row>
    <row r="360" spans="2:9" ht="20.100000000000001" customHeight="1" x14ac:dyDescent="0.25">
      <c r="B360" s="68">
        <v>312</v>
      </c>
      <c r="C360" s="69"/>
      <c r="D360" s="51"/>
      <c r="E360" s="53" t="s">
        <v>71</v>
      </c>
      <c r="F360" s="60">
        <v>0</v>
      </c>
      <c r="G360" s="60">
        <v>0</v>
      </c>
      <c r="H360" s="60">
        <v>441</v>
      </c>
      <c r="I360" s="36"/>
    </row>
    <row r="361" spans="2:9" ht="20.100000000000001" customHeight="1" x14ac:dyDescent="0.25">
      <c r="B361" s="68">
        <v>3121</v>
      </c>
      <c r="C361" s="69"/>
      <c r="D361" s="51"/>
      <c r="E361" s="53" t="s">
        <v>71</v>
      </c>
      <c r="F361" s="60">
        <v>0</v>
      </c>
      <c r="G361" s="60">
        <v>0</v>
      </c>
      <c r="H361" s="60">
        <v>441</v>
      </c>
      <c r="I361" s="36"/>
    </row>
    <row r="362" spans="2:9" ht="20.100000000000001" customHeight="1" x14ac:dyDescent="0.25">
      <c r="B362" s="166" t="s">
        <v>206</v>
      </c>
      <c r="C362" s="167"/>
      <c r="D362" s="168"/>
      <c r="E362" s="128" t="s">
        <v>198</v>
      </c>
      <c r="F362" s="36"/>
      <c r="G362" s="36"/>
      <c r="H362" s="60"/>
      <c r="I362" s="36"/>
    </row>
    <row r="363" spans="2:9" ht="20.100000000000001" customHeight="1" x14ac:dyDescent="0.25">
      <c r="B363" s="166" t="s">
        <v>211</v>
      </c>
      <c r="C363" s="167"/>
      <c r="D363" s="168"/>
      <c r="E363" s="51" t="s">
        <v>73</v>
      </c>
      <c r="F363" s="36"/>
      <c r="G363" s="36"/>
      <c r="H363" s="60"/>
      <c r="I363" s="36"/>
    </row>
    <row r="364" spans="2:9" ht="20.100000000000001" customHeight="1" x14ac:dyDescent="0.25">
      <c r="B364" s="120">
        <v>7</v>
      </c>
      <c r="C364" s="121"/>
      <c r="D364" s="122"/>
      <c r="E364" s="116" t="s">
        <v>198</v>
      </c>
      <c r="F364" s="127"/>
      <c r="G364" s="127"/>
      <c r="H364" s="129"/>
      <c r="I364" s="127"/>
    </row>
    <row r="365" spans="2:9" ht="20.100000000000001" customHeight="1" x14ac:dyDescent="0.25">
      <c r="B365" s="68">
        <v>3</v>
      </c>
      <c r="C365" s="69"/>
      <c r="D365" s="51"/>
      <c r="E365" s="53" t="s">
        <v>4</v>
      </c>
      <c r="F365" s="60">
        <v>4000</v>
      </c>
      <c r="G365" s="60">
        <v>4000</v>
      </c>
      <c r="H365" s="60">
        <v>255.18</v>
      </c>
      <c r="I365" s="36">
        <v>6</v>
      </c>
    </row>
    <row r="366" spans="2:9" ht="20.100000000000001" customHeight="1" x14ac:dyDescent="0.25">
      <c r="B366" s="68">
        <v>31</v>
      </c>
      <c r="C366" s="69"/>
      <c r="D366" s="51"/>
      <c r="E366" s="53" t="s">
        <v>209</v>
      </c>
      <c r="F366" s="60">
        <v>4000</v>
      </c>
      <c r="G366" s="60">
        <v>4000</v>
      </c>
      <c r="H366" s="60">
        <v>255</v>
      </c>
      <c r="I366" s="36">
        <v>6</v>
      </c>
    </row>
    <row r="367" spans="2:9" ht="20.100000000000001" customHeight="1" x14ac:dyDescent="0.25">
      <c r="B367" s="68">
        <v>313</v>
      </c>
      <c r="C367" s="69"/>
      <c r="D367" s="51"/>
      <c r="E367" s="53" t="s">
        <v>72</v>
      </c>
      <c r="F367" s="60">
        <v>4000</v>
      </c>
      <c r="G367" s="60">
        <v>4000</v>
      </c>
      <c r="H367" s="60">
        <v>255</v>
      </c>
      <c r="I367" s="36">
        <v>6</v>
      </c>
    </row>
    <row r="368" spans="2:9" ht="20.100000000000001" customHeight="1" x14ac:dyDescent="0.25">
      <c r="B368" s="68">
        <v>3131</v>
      </c>
      <c r="C368" s="69"/>
      <c r="D368" s="51"/>
      <c r="E368" s="51" t="s">
        <v>73</v>
      </c>
      <c r="F368" s="60">
        <v>4000</v>
      </c>
      <c r="G368" s="60">
        <v>4000</v>
      </c>
      <c r="H368" s="60">
        <v>255</v>
      </c>
      <c r="I368" s="36">
        <v>6</v>
      </c>
    </row>
    <row r="369" spans="2:9" ht="20.100000000000001" customHeight="1" x14ac:dyDescent="0.25">
      <c r="B369" s="166" t="s">
        <v>206</v>
      </c>
      <c r="C369" s="167"/>
      <c r="D369" s="168"/>
      <c r="E369" s="128" t="s">
        <v>198</v>
      </c>
      <c r="F369" s="36"/>
      <c r="G369" s="36"/>
      <c r="H369" s="60"/>
      <c r="I369" s="36"/>
    </row>
    <row r="370" spans="2:9" ht="20.100000000000001" customHeight="1" x14ac:dyDescent="0.25">
      <c r="B370" s="166" t="s">
        <v>212</v>
      </c>
      <c r="C370" s="167"/>
      <c r="D370" s="168"/>
      <c r="E370" s="51" t="s">
        <v>74</v>
      </c>
      <c r="F370" s="36"/>
      <c r="G370" s="36"/>
      <c r="H370" s="60"/>
      <c r="I370" s="36"/>
    </row>
    <row r="371" spans="2:9" ht="20.100000000000001" customHeight="1" x14ac:dyDescent="0.25">
      <c r="B371" s="120">
        <v>7</v>
      </c>
      <c r="C371" s="121"/>
      <c r="D371" s="122"/>
      <c r="E371" s="116" t="s">
        <v>198</v>
      </c>
      <c r="F371" s="127"/>
      <c r="G371" s="127"/>
      <c r="H371" s="129"/>
      <c r="I371" s="127"/>
    </row>
    <row r="372" spans="2:9" ht="20.100000000000001" customHeight="1" x14ac:dyDescent="0.25">
      <c r="B372" s="68">
        <v>3</v>
      </c>
      <c r="C372" s="69"/>
      <c r="D372" s="51"/>
      <c r="E372" s="53" t="s">
        <v>4</v>
      </c>
      <c r="F372" s="60">
        <v>3000</v>
      </c>
      <c r="G372" s="60">
        <v>3000</v>
      </c>
      <c r="H372" s="60">
        <v>5317</v>
      </c>
      <c r="I372" s="36">
        <v>177</v>
      </c>
    </row>
    <row r="373" spans="2:9" ht="20.100000000000001" customHeight="1" x14ac:dyDescent="0.25">
      <c r="B373" s="68">
        <v>31</v>
      </c>
      <c r="C373" s="69"/>
      <c r="D373" s="51"/>
      <c r="E373" s="53" t="s">
        <v>209</v>
      </c>
      <c r="F373" s="60">
        <v>3000</v>
      </c>
      <c r="G373" s="60">
        <v>3000</v>
      </c>
      <c r="H373" s="60">
        <v>5317</v>
      </c>
      <c r="I373" s="36">
        <v>177</v>
      </c>
    </row>
    <row r="374" spans="2:9" ht="20.100000000000001" customHeight="1" x14ac:dyDescent="0.25">
      <c r="B374" s="68">
        <v>313</v>
      </c>
      <c r="C374" s="69"/>
      <c r="D374" s="51"/>
      <c r="E374" s="53" t="s">
        <v>72</v>
      </c>
      <c r="F374" s="60">
        <v>3000</v>
      </c>
      <c r="G374" s="60">
        <v>3000</v>
      </c>
      <c r="H374" s="60">
        <v>5317</v>
      </c>
      <c r="I374" s="36">
        <v>177</v>
      </c>
    </row>
    <row r="375" spans="2:9" ht="20.100000000000001" customHeight="1" x14ac:dyDescent="0.25">
      <c r="B375" s="68">
        <v>3132</v>
      </c>
      <c r="C375" s="69"/>
      <c r="D375" s="51"/>
      <c r="E375" s="51" t="s">
        <v>74</v>
      </c>
      <c r="F375" s="60">
        <v>3000</v>
      </c>
      <c r="G375" s="60">
        <v>3000</v>
      </c>
      <c r="H375" s="60">
        <v>5317</v>
      </c>
      <c r="I375" s="36">
        <v>177</v>
      </c>
    </row>
    <row r="376" spans="2:9" ht="20.100000000000001" customHeight="1" x14ac:dyDescent="0.25">
      <c r="B376" s="166" t="s">
        <v>206</v>
      </c>
      <c r="C376" s="167"/>
      <c r="D376" s="168"/>
      <c r="E376" s="128" t="s">
        <v>198</v>
      </c>
      <c r="F376" s="36"/>
      <c r="G376" s="36"/>
      <c r="H376" s="60"/>
      <c r="I376" s="36"/>
    </row>
    <row r="377" spans="2:9" ht="20.100000000000001" customHeight="1" x14ac:dyDescent="0.25">
      <c r="B377" s="166" t="s">
        <v>306</v>
      </c>
      <c r="C377" s="167"/>
      <c r="D377" s="168"/>
      <c r="E377" s="51" t="s">
        <v>99</v>
      </c>
      <c r="F377" s="36"/>
      <c r="G377" s="36"/>
      <c r="H377" s="60"/>
      <c r="I377" s="36"/>
    </row>
    <row r="378" spans="2:9" ht="20.100000000000001" customHeight="1" x14ac:dyDescent="0.25">
      <c r="B378" s="120">
        <v>7</v>
      </c>
      <c r="C378" s="121"/>
      <c r="D378" s="122"/>
      <c r="E378" s="116" t="s">
        <v>198</v>
      </c>
      <c r="F378" s="127"/>
      <c r="G378" s="127"/>
      <c r="H378" s="129"/>
      <c r="I378" s="127"/>
    </row>
    <row r="379" spans="2:9" ht="20.100000000000001" customHeight="1" x14ac:dyDescent="0.25">
      <c r="B379" s="68">
        <v>3</v>
      </c>
      <c r="C379" s="69"/>
      <c r="D379" s="51"/>
      <c r="E379" s="53" t="s">
        <v>4</v>
      </c>
      <c r="F379" s="60">
        <v>0</v>
      </c>
      <c r="G379" s="60">
        <v>0</v>
      </c>
      <c r="H379" s="60">
        <v>2909</v>
      </c>
      <c r="I379" s="36"/>
    </row>
    <row r="380" spans="2:9" ht="20.100000000000001" customHeight="1" x14ac:dyDescent="0.25">
      <c r="B380" s="68">
        <v>32</v>
      </c>
      <c r="C380" s="69"/>
      <c r="D380" s="51"/>
      <c r="E380" s="53" t="s">
        <v>12</v>
      </c>
      <c r="F380" s="60">
        <v>0</v>
      </c>
      <c r="G380" s="60">
        <v>0</v>
      </c>
      <c r="H380" s="60">
        <v>2909</v>
      </c>
      <c r="I380" s="36"/>
    </row>
    <row r="381" spans="2:9" ht="20.100000000000001" customHeight="1" x14ac:dyDescent="0.25">
      <c r="B381" s="68">
        <v>321</v>
      </c>
      <c r="C381" s="69"/>
      <c r="D381" s="51"/>
      <c r="E381" s="53" t="s">
        <v>28</v>
      </c>
      <c r="F381" s="60">
        <v>0</v>
      </c>
      <c r="G381" s="60">
        <v>0</v>
      </c>
      <c r="H381" s="60">
        <v>2909</v>
      </c>
      <c r="I381" s="36"/>
    </row>
    <row r="382" spans="2:9" ht="20.100000000000001" customHeight="1" x14ac:dyDescent="0.25">
      <c r="B382" s="68">
        <v>3211</v>
      </c>
      <c r="C382" s="69"/>
      <c r="D382" s="51"/>
      <c r="E382" s="51" t="s">
        <v>99</v>
      </c>
      <c r="F382" s="60">
        <v>0</v>
      </c>
      <c r="G382" s="60">
        <v>0</v>
      </c>
      <c r="H382" s="60">
        <v>2909</v>
      </c>
      <c r="I382" s="36"/>
    </row>
    <row r="383" spans="2:9" ht="20.100000000000001" customHeight="1" x14ac:dyDescent="0.25">
      <c r="B383" s="166" t="s">
        <v>206</v>
      </c>
      <c r="C383" s="167"/>
      <c r="D383" s="168"/>
      <c r="E383" s="128" t="s">
        <v>198</v>
      </c>
      <c r="F383" s="36"/>
      <c r="G383" s="36"/>
      <c r="H383" s="60"/>
      <c r="I383" s="36"/>
    </row>
    <row r="384" spans="2:9" ht="20.100000000000001" customHeight="1" x14ac:dyDescent="0.25">
      <c r="B384" s="166" t="s">
        <v>213</v>
      </c>
      <c r="C384" s="167"/>
      <c r="D384" s="168"/>
      <c r="E384" s="51" t="s">
        <v>202</v>
      </c>
      <c r="F384" s="36"/>
      <c r="G384" s="36"/>
      <c r="H384" s="60"/>
      <c r="I384" s="36"/>
    </row>
    <row r="385" spans="2:9" ht="20.100000000000001" customHeight="1" x14ac:dyDescent="0.25">
      <c r="B385" s="120">
        <v>7</v>
      </c>
      <c r="C385" s="121"/>
      <c r="D385" s="122"/>
      <c r="E385" s="116" t="s">
        <v>198</v>
      </c>
      <c r="F385" s="127"/>
      <c r="G385" s="127"/>
      <c r="H385" s="129"/>
      <c r="I385" s="127"/>
    </row>
    <row r="386" spans="2:9" ht="20.100000000000001" customHeight="1" x14ac:dyDescent="0.25">
      <c r="B386" s="68">
        <v>3</v>
      </c>
      <c r="C386" s="69"/>
      <c r="D386" s="51"/>
      <c r="E386" s="53" t="s">
        <v>4</v>
      </c>
      <c r="F386" s="60">
        <v>1115</v>
      </c>
      <c r="G386" s="60">
        <v>1115</v>
      </c>
      <c r="H386" s="60">
        <v>1043</v>
      </c>
      <c r="I386" s="36">
        <v>94</v>
      </c>
    </row>
    <row r="387" spans="2:9" ht="20.100000000000001" customHeight="1" x14ac:dyDescent="0.25">
      <c r="B387" s="68">
        <v>32</v>
      </c>
      <c r="C387" s="69"/>
      <c r="D387" s="51"/>
      <c r="E387" s="53" t="s">
        <v>12</v>
      </c>
      <c r="F387" s="60">
        <v>1115</v>
      </c>
      <c r="G387" s="60">
        <v>1115</v>
      </c>
      <c r="H387" s="60">
        <v>1043</v>
      </c>
      <c r="I387" s="36">
        <v>94</v>
      </c>
    </row>
    <row r="388" spans="2:9" ht="20.100000000000001" customHeight="1" x14ac:dyDescent="0.25">
      <c r="B388" s="68">
        <v>321</v>
      </c>
      <c r="C388" s="69"/>
      <c r="D388" s="51"/>
      <c r="E388" s="53" t="s">
        <v>28</v>
      </c>
      <c r="F388" s="60">
        <v>1115</v>
      </c>
      <c r="G388" s="60">
        <v>1115</v>
      </c>
      <c r="H388" s="60">
        <v>1043</v>
      </c>
      <c r="I388" s="36">
        <v>94</v>
      </c>
    </row>
    <row r="389" spans="2:9" ht="26.25" customHeight="1" x14ac:dyDescent="0.25">
      <c r="B389" s="68">
        <v>3212</v>
      </c>
      <c r="C389" s="69"/>
      <c r="D389" s="51"/>
      <c r="E389" s="51" t="s">
        <v>214</v>
      </c>
      <c r="F389" s="60">
        <v>1115</v>
      </c>
      <c r="G389" s="60">
        <v>1115</v>
      </c>
      <c r="H389" s="60">
        <v>1043</v>
      </c>
      <c r="I389" s="36">
        <v>94</v>
      </c>
    </row>
    <row r="390" spans="2:9" ht="20.100000000000001" customHeight="1" x14ac:dyDescent="0.25">
      <c r="B390" s="166" t="s">
        <v>206</v>
      </c>
      <c r="C390" s="167"/>
      <c r="D390" s="168"/>
      <c r="E390" s="128" t="s">
        <v>198</v>
      </c>
      <c r="F390" s="36"/>
      <c r="G390" s="36"/>
      <c r="H390" s="60"/>
      <c r="I390" s="36"/>
    </row>
    <row r="391" spans="2:9" ht="20.100000000000001" customHeight="1" x14ac:dyDescent="0.25">
      <c r="B391" s="166" t="s">
        <v>215</v>
      </c>
      <c r="C391" s="167"/>
      <c r="D391" s="168"/>
      <c r="E391" s="51" t="s">
        <v>216</v>
      </c>
      <c r="F391" s="36"/>
      <c r="G391" s="36"/>
      <c r="H391" s="60"/>
      <c r="I391" s="36"/>
    </row>
    <row r="392" spans="2:9" ht="20.100000000000001" customHeight="1" x14ac:dyDescent="0.25">
      <c r="B392" s="120">
        <v>7</v>
      </c>
      <c r="C392" s="121"/>
      <c r="D392" s="122"/>
      <c r="E392" s="116" t="s">
        <v>198</v>
      </c>
      <c r="F392" s="127"/>
      <c r="G392" s="127"/>
      <c r="H392" s="129"/>
      <c r="I392" s="127"/>
    </row>
    <row r="393" spans="2:9" ht="20.100000000000001" customHeight="1" x14ac:dyDescent="0.25">
      <c r="B393" s="68">
        <v>3</v>
      </c>
      <c r="C393" s="69"/>
      <c r="D393" s="51"/>
      <c r="E393" s="53" t="s">
        <v>4</v>
      </c>
      <c r="F393" s="60">
        <v>531</v>
      </c>
      <c r="G393" s="60">
        <v>531</v>
      </c>
      <c r="H393" s="60">
        <v>1201</v>
      </c>
      <c r="I393" s="36">
        <v>226</v>
      </c>
    </row>
    <row r="394" spans="2:9" ht="20.100000000000001" customHeight="1" x14ac:dyDescent="0.25">
      <c r="B394" s="68">
        <v>32</v>
      </c>
      <c r="C394" s="69"/>
      <c r="D394" s="51"/>
      <c r="E394" s="53" t="s">
        <v>12</v>
      </c>
      <c r="F394" s="60">
        <v>531</v>
      </c>
      <c r="G394" s="60">
        <v>531</v>
      </c>
      <c r="H394" s="60">
        <v>1201</v>
      </c>
      <c r="I394" s="36">
        <v>226</v>
      </c>
    </row>
    <row r="395" spans="2:9" ht="20.100000000000001" customHeight="1" x14ac:dyDescent="0.25">
      <c r="B395" s="68">
        <v>321</v>
      </c>
      <c r="C395" s="69"/>
      <c r="D395" s="51"/>
      <c r="E395" s="53" t="s">
        <v>28</v>
      </c>
      <c r="F395" s="60">
        <v>531</v>
      </c>
      <c r="G395" s="60">
        <v>531</v>
      </c>
      <c r="H395" s="60">
        <v>1201</v>
      </c>
      <c r="I395" s="36">
        <v>226</v>
      </c>
    </row>
    <row r="396" spans="2:9" ht="20.100000000000001" customHeight="1" x14ac:dyDescent="0.25">
      <c r="B396" s="68">
        <v>3213</v>
      </c>
      <c r="C396" s="69"/>
      <c r="D396" s="51"/>
      <c r="E396" s="51" t="s">
        <v>100</v>
      </c>
      <c r="F396" s="60">
        <v>531</v>
      </c>
      <c r="G396" s="60">
        <v>531</v>
      </c>
      <c r="H396" s="60">
        <v>1201</v>
      </c>
      <c r="I396" s="36">
        <v>226</v>
      </c>
    </row>
    <row r="397" spans="2:9" ht="20.100000000000001" customHeight="1" x14ac:dyDescent="0.25">
      <c r="B397" s="166" t="s">
        <v>206</v>
      </c>
      <c r="C397" s="167"/>
      <c r="D397" s="168"/>
      <c r="E397" s="128" t="s">
        <v>198</v>
      </c>
      <c r="F397" s="36"/>
      <c r="G397" s="36"/>
      <c r="H397" s="60"/>
      <c r="I397" s="36"/>
    </row>
    <row r="398" spans="2:9" ht="20.100000000000001" customHeight="1" x14ac:dyDescent="0.25">
      <c r="B398" s="166" t="s">
        <v>227</v>
      </c>
      <c r="C398" s="167"/>
      <c r="D398" s="168"/>
      <c r="E398" s="51" t="s">
        <v>228</v>
      </c>
      <c r="F398" s="36"/>
      <c r="G398" s="36"/>
      <c r="H398" s="60"/>
      <c r="I398" s="36"/>
    </row>
    <row r="399" spans="2:9" ht="20.100000000000001" customHeight="1" x14ac:dyDescent="0.25">
      <c r="B399" s="120">
        <v>7</v>
      </c>
      <c r="C399" s="121"/>
      <c r="D399" s="122"/>
      <c r="E399" s="116" t="s">
        <v>198</v>
      </c>
      <c r="F399" s="127"/>
      <c r="G399" s="127"/>
      <c r="H399" s="129"/>
      <c r="I399" s="127"/>
    </row>
    <row r="400" spans="2:9" ht="20.100000000000001" customHeight="1" x14ac:dyDescent="0.25">
      <c r="B400" s="68">
        <v>3</v>
      </c>
      <c r="C400" s="69"/>
      <c r="D400" s="51"/>
      <c r="E400" s="53" t="s">
        <v>4</v>
      </c>
      <c r="F400" s="60">
        <v>0</v>
      </c>
      <c r="G400" s="60">
        <v>0</v>
      </c>
      <c r="H400" s="60">
        <f>429+235</f>
        <v>664</v>
      </c>
      <c r="I400" s="36"/>
    </row>
    <row r="401" spans="2:9" ht="20.100000000000001" customHeight="1" x14ac:dyDescent="0.25">
      <c r="B401" s="68">
        <v>32</v>
      </c>
      <c r="C401" s="69"/>
      <c r="D401" s="51"/>
      <c r="E401" s="53" t="s">
        <v>12</v>
      </c>
      <c r="F401" s="60">
        <v>0</v>
      </c>
      <c r="G401" s="60">
        <v>0</v>
      </c>
      <c r="H401" s="60">
        <f t="shared" ref="H401:H403" si="2">429+235</f>
        <v>664</v>
      </c>
      <c r="I401" s="36"/>
    </row>
    <row r="402" spans="2:9" ht="20.100000000000001" customHeight="1" x14ac:dyDescent="0.25">
      <c r="B402" s="68">
        <v>322</v>
      </c>
      <c r="C402" s="69"/>
      <c r="D402" s="51"/>
      <c r="E402" s="53" t="s">
        <v>76</v>
      </c>
      <c r="F402" s="60">
        <v>0</v>
      </c>
      <c r="G402" s="60">
        <v>0</v>
      </c>
      <c r="H402" s="60">
        <f t="shared" si="2"/>
        <v>664</v>
      </c>
      <c r="I402" s="36"/>
    </row>
    <row r="403" spans="2:9" ht="20.100000000000001" customHeight="1" x14ac:dyDescent="0.25">
      <c r="B403" s="68">
        <v>3221</v>
      </c>
      <c r="C403" s="69"/>
      <c r="D403" s="51"/>
      <c r="E403" s="51" t="s">
        <v>77</v>
      </c>
      <c r="F403" s="60">
        <v>0</v>
      </c>
      <c r="G403" s="60">
        <v>0</v>
      </c>
      <c r="H403" s="60">
        <f t="shared" si="2"/>
        <v>664</v>
      </c>
      <c r="I403" s="36"/>
    </row>
    <row r="404" spans="2:9" ht="20.100000000000001" customHeight="1" x14ac:dyDescent="0.25">
      <c r="B404" s="166" t="s">
        <v>206</v>
      </c>
      <c r="C404" s="167"/>
      <c r="D404" s="168"/>
      <c r="E404" s="128" t="s">
        <v>198</v>
      </c>
      <c r="F404" s="36"/>
      <c r="G404" s="36"/>
      <c r="H404" s="60"/>
      <c r="I404" s="36"/>
    </row>
    <row r="405" spans="2:9" ht="20.100000000000001" customHeight="1" x14ac:dyDescent="0.25">
      <c r="B405" s="166" t="s">
        <v>229</v>
      </c>
      <c r="C405" s="167"/>
      <c r="D405" s="168"/>
      <c r="E405" s="51" t="s">
        <v>230</v>
      </c>
      <c r="F405" s="36"/>
      <c r="G405" s="36"/>
      <c r="H405" s="60"/>
      <c r="I405" s="36"/>
    </row>
    <row r="406" spans="2:9" ht="20.100000000000001" customHeight="1" x14ac:dyDescent="0.25">
      <c r="B406" s="120">
        <v>7</v>
      </c>
      <c r="C406" s="121"/>
      <c r="D406" s="122"/>
      <c r="E406" s="116" t="s">
        <v>198</v>
      </c>
      <c r="F406" s="127"/>
      <c r="G406" s="127"/>
      <c r="H406" s="129"/>
      <c r="I406" s="127"/>
    </row>
    <row r="407" spans="2:9" ht="20.100000000000001" customHeight="1" x14ac:dyDescent="0.25">
      <c r="B407" s="68">
        <v>3</v>
      </c>
      <c r="C407" s="69"/>
      <c r="D407" s="51"/>
      <c r="E407" s="53" t="s">
        <v>4</v>
      </c>
      <c r="F407" s="60">
        <v>0</v>
      </c>
      <c r="G407" s="60">
        <v>0</v>
      </c>
      <c r="H407" s="60">
        <v>1425</v>
      </c>
      <c r="I407" s="36"/>
    </row>
    <row r="408" spans="2:9" ht="20.100000000000001" customHeight="1" x14ac:dyDescent="0.25">
      <c r="B408" s="68">
        <v>32</v>
      </c>
      <c r="C408" s="69"/>
      <c r="D408" s="51"/>
      <c r="E408" s="53" t="s">
        <v>12</v>
      </c>
      <c r="F408" s="60">
        <v>0</v>
      </c>
      <c r="G408" s="60">
        <v>0</v>
      </c>
      <c r="H408" s="60">
        <v>1425</v>
      </c>
      <c r="I408" s="36"/>
    </row>
    <row r="409" spans="2:9" ht="20.100000000000001" customHeight="1" x14ac:dyDescent="0.25">
      <c r="B409" s="68">
        <v>322</v>
      </c>
      <c r="C409" s="69"/>
      <c r="D409" s="51"/>
      <c r="E409" s="53" t="s">
        <v>76</v>
      </c>
      <c r="F409" s="60">
        <v>0</v>
      </c>
      <c r="G409" s="60">
        <v>0</v>
      </c>
      <c r="H409" s="60">
        <v>1425</v>
      </c>
      <c r="I409" s="36"/>
    </row>
    <row r="410" spans="2:9" ht="20.100000000000001" customHeight="1" x14ac:dyDescent="0.25">
      <c r="B410" s="68">
        <v>3221</v>
      </c>
      <c r="C410" s="69"/>
      <c r="D410" s="51"/>
      <c r="E410" s="51" t="s">
        <v>77</v>
      </c>
      <c r="F410" s="60">
        <v>0</v>
      </c>
      <c r="G410" s="60">
        <v>0</v>
      </c>
      <c r="H410" s="60">
        <v>1425</v>
      </c>
      <c r="I410" s="36"/>
    </row>
    <row r="411" spans="2:9" ht="20.100000000000001" customHeight="1" x14ac:dyDescent="0.25">
      <c r="B411" s="166" t="s">
        <v>206</v>
      </c>
      <c r="C411" s="167"/>
      <c r="D411" s="168"/>
      <c r="E411" s="128" t="s">
        <v>198</v>
      </c>
      <c r="F411" s="36"/>
      <c r="G411" s="36"/>
      <c r="H411" s="60"/>
      <c r="I411" s="36"/>
    </row>
    <row r="412" spans="2:9" ht="20.100000000000001" customHeight="1" x14ac:dyDescent="0.25">
      <c r="B412" s="166" t="s">
        <v>229</v>
      </c>
      <c r="C412" s="167"/>
      <c r="D412" s="168"/>
      <c r="E412" s="111" t="s">
        <v>280</v>
      </c>
      <c r="F412" s="36"/>
      <c r="G412" s="36"/>
      <c r="H412" s="60"/>
      <c r="I412" s="36"/>
    </row>
    <row r="413" spans="2:9" ht="20.100000000000001" customHeight="1" x14ac:dyDescent="0.25">
      <c r="B413" s="120">
        <v>7</v>
      </c>
      <c r="C413" s="121"/>
      <c r="D413" s="122"/>
      <c r="E413" s="116" t="s">
        <v>198</v>
      </c>
      <c r="F413" s="127"/>
      <c r="G413" s="127"/>
      <c r="H413" s="129"/>
      <c r="I413" s="127"/>
    </row>
    <row r="414" spans="2:9" ht="20.100000000000001" customHeight="1" x14ac:dyDescent="0.25">
      <c r="B414" s="109">
        <v>3</v>
      </c>
      <c r="C414" s="110"/>
      <c r="D414" s="111"/>
      <c r="E414" s="53" t="s">
        <v>4</v>
      </c>
      <c r="F414" s="60">
        <v>0</v>
      </c>
      <c r="G414" s="60">
        <v>0</v>
      </c>
      <c r="H414" s="60">
        <v>168</v>
      </c>
      <c r="I414" s="36"/>
    </row>
    <row r="415" spans="2:9" ht="20.100000000000001" customHeight="1" x14ac:dyDescent="0.25">
      <c r="B415" s="109">
        <v>32</v>
      </c>
      <c r="C415" s="110"/>
      <c r="D415" s="111"/>
      <c r="E415" s="53" t="s">
        <v>12</v>
      </c>
      <c r="F415" s="60">
        <v>0</v>
      </c>
      <c r="G415" s="60">
        <v>0</v>
      </c>
      <c r="H415" s="60">
        <v>168</v>
      </c>
      <c r="I415" s="36"/>
    </row>
    <row r="416" spans="2:9" ht="20.100000000000001" customHeight="1" x14ac:dyDescent="0.25">
      <c r="B416" s="109">
        <v>322</v>
      </c>
      <c r="C416" s="110"/>
      <c r="D416" s="111"/>
      <c r="E416" s="53" t="s">
        <v>76</v>
      </c>
      <c r="F416" s="60">
        <v>0</v>
      </c>
      <c r="G416" s="60">
        <v>0</v>
      </c>
      <c r="H416" s="60">
        <v>168</v>
      </c>
      <c r="I416" s="36"/>
    </row>
    <row r="417" spans="2:9" ht="20.100000000000001" customHeight="1" x14ac:dyDescent="0.25">
      <c r="B417" s="109">
        <v>3221</v>
      </c>
      <c r="C417" s="110"/>
      <c r="D417" s="111"/>
      <c r="E417" s="111" t="s">
        <v>77</v>
      </c>
      <c r="F417" s="60">
        <v>0</v>
      </c>
      <c r="G417" s="60">
        <v>0</v>
      </c>
      <c r="H417" s="60">
        <v>168</v>
      </c>
      <c r="I417" s="36"/>
    </row>
    <row r="418" spans="2:9" ht="20.100000000000001" customHeight="1" x14ac:dyDescent="0.25">
      <c r="B418" s="166" t="s">
        <v>206</v>
      </c>
      <c r="C418" s="167"/>
      <c r="D418" s="168"/>
      <c r="E418" s="128" t="s">
        <v>198</v>
      </c>
      <c r="F418" s="36"/>
      <c r="G418" s="36"/>
      <c r="H418" s="60"/>
      <c r="I418" s="36"/>
    </row>
    <row r="419" spans="2:9" ht="20.100000000000001" customHeight="1" x14ac:dyDescent="0.25">
      <c r="B419" s="166" t="s">
        <v>231</v>
      </c>
      <c r="C419" s="167"/>
      <c r="D419" s="168"/>
      <c r="E419" s="51" t="s">
        <v>192</v>
      </c>
      <c r="F419" s="36"/>
      <c r="G419" s="36"/>
      <c r="H419" s="60"/>
      <c r="I419" s="36"/>
    </row>
    <row r="420" spans="2:9" ht="20.100000000000001" customHeight="1" x14ac:dyDescent="0.25">
      <c r="B420" s="120">
        <v>7</v>
      </c>
      <c r="C420" s="121"/>
      <c r="D420" s="122"/>
      <c r="E420" s="116" t="s">
        <v>198</v>
      </c>
      <c r="F420" s="127"/>
      <c r="G420" s="127"/>
      <c r="H420" s="129"/>
      <c r="I420" s="127"/>
    </row>
    <row r="421" spans="2:9" ht="20.100000000000001" customHeight="1" x14ac:dyDescent="0.25">
      <c r="B421" s="68">
        <v>3</v>
      </c>
      <c r="C421" s="69"/>
      <c r="D421" s="51"/>
      <c r="E421" s="53" t="s">
        <v>4</v>
      </c>
      <c r="F421" s="60">
        <v>0</v>
      </c>
      <c r="G421" s="60">
        <v>0</v>
      </c>
      <c r="H421" s="60">
        <f>1108+811</f>
        <v>1919</v>
      </c>
      <c r="I421" s="36"/>
    </row>
    <row r="422" spans="2:9" ht="20.100000000000001" customHeight="1" x14ac:dyDescent="0.25">
      <c r="B422" s="68">
        <v>32</v>
      </c>
      <c r="C422" s="69"/>
      <c r="D422" s="51"/>
      <c r="E422" s="53" t="s">
        <v>12</v>
      </c>
      <c r="F422" s="60">
        <v>0</v>
      </c>
      <c r="G422" s="60">
        <v>0</v>
      </c>
      <c r="H422" s="60">
        <f t="shared" ref="H422:H424" si="3">1108+811</f>
        <v>1919</v>
      </c>
      <c r="I422" s="36"/>
    </row>
    <row r="423" spans="2:9" ht="20.100000000000001" customHeight="1" x14ac:dyDescent="0.25">
      <c r="B423" s="68">
        <v>322</v>
      </c>
      <c r="C423" s="69"/>
      <c r="D423" s="51"/>
      <c r="E423" s="53" t="s">
        <v>76</v>
      </c>
      <c r="F423" s="60">
        <v>0</v>
      </c>
      <c r="G423" s="60">
        <v>0</v>
      </c>
      <c r="H423" s="60">
        <f t="shared" si="3"/>
        <v>1919</v>
      </c>
      <c r="I423" s="36"/>
    </row>
    <row r="424" spans="2:9" ht="20.100000000000001" customHeight="1" x14ac:dyDescent="0.25">
      <c r="B424" s="68">
        <v>3222</v>
      </c>
      <c r="C424" s="69"/>
      <c r="D424" s="51"/>
      <c r="E424" s="51" t="s">
        <v>78</v>
      </c>
      <c r="F424" s="60">
        <v>0</v>
      </c>
      <c r="G424" s="60">
        <v>0</v>
      </c>
      <c r="H424" s="60">
        <f t="shared" si="3"/>
        <v>1919</v>
      </c>
      <c r="I424" s="36"/>
    </row>
    <row r="425" spans="2:9" ht="20.100000000000001" customHeight="1" x14ac:dyDescent="0.25">
      <c r="B425" s="166" t="s">
        <v>206</v>
      </c>
      <c r="C425" s="167"/>
      <c r="D425" s="168"/>
      <c r="E425" s="128" t="s">
        <v>198</v>
      </c>
      <c r="F425" s="36"/>
      <c r="G425" s="36"/>
      <c r="H425" s="60"/>
      <c r="I425" s="36"/>
    </row>
    <row r="426" spans="2:9" ht="20.100000000000001" customHeight="1" x14ac:dyDescent="0.25">
      <c r="B426" s="166" t="s">
        <v>232</v>
      </c>
      <c r="C426" s="167"/>
      <c r="D426" s="168"/>
      <c r="E426" s="51" t="s">
        <v>204</v>
      </c>
      <c r="F426" s="36"/>
      <c r="G426" s="36"/>
      <c r="H426" s="60"/>
      <c r="I426" s="36"/>
    </row>
    <row r="427" spans="2:9" ht="20.100000000000001" customHeight="1" x14ac:dyDescent="0.25">
      <c r="B427" s="120">
        <v>7</v>
      </c>
      <c r="C427" s="121"/>
      <c r="D427" s="122"/>
      <c r="E427" s="116" t="s">
        <v>198</v>
      </c>
      <c r="F427" s="127"/>
      <c r="G427" s="127"/>
      <c r="H427" s="129"/>
      <c r="I427" s="127"/>
    </row>
    <row r="428" spans="2:9" ht="20.100000000000001" customHeight="1" x14ac:dyDescent="0.25">
      <c r="B428" s="68">
        <v>3</v>
      </c>
      <c r="C428" s="69"/>
      <c r="D428" s="51"/>
      <c r="E428" s="53" t="s">
        <v>4</v>
      </c>
      <c r="F428" s="60">
        <v>0</v>
      </c>
      <c r="G428" s="60">
        <v>0</v>
      </c>
      <c r="H428" s="60">
        <v>1868</v>
      </c>
      <c r="I428" s="36"/>
    </row>
    <row r="429" spans="2:9" ht="20.100000000000001" customHeight="1" x14ac:dyDescent="0.25">
      <c r="B429" s="68">
        <v>32</v>
      </c>
      <c r="C429" s="69"/>
      <c r="D429" s="51"/>
      <c r="E429" s="53" t="s">
        <v>12</v>
      </c>
      <c r="F429" s="60">
        <v>0</v>
      </c>
      <c r="G429" s="60">
        <v>0</v>
      </c>
      <c r="H429" s="60">
        <v>1868</v>
      </c>
      <c r="I429" s="36"/>
    </row>
    <row r="430" spans="2:9" ht="20.100000000000001" customHeight="1" x14ac:dyDescent="0.25">
      <c r="B430" s="68">
        <v>322</v>
      </c>
      <c r="C430" s="69"/>
      <c r="D430" s="51"/>
      <c r="E430" s="53" t="s">
        <v>76</v>
      </c>
      <c r="F430" s="60">
        <v>0</v>
      </c>
      <c r="G430" s="60">
        <v>0</v>
      </c>
      <c r="H430" s="60">
        <v>1868</v>
      </c>
      <c r="I430" s="36"/>
    </row>
    <row r="431" spans="2:9" ht="20.100000000000001" customHeight="1" x14ac:dyDescent="0.25">
      <c r="B431" s="68">
        <v>3223</v>
      </c>
      <c r="C431" s="69"/>
      <c r="D431" s="51"/>
      <c r="E431" s="51" t="s">
        <v>79</v>
      </c>
      <c r="F431" s="60">
        <v>0</v>
      </c>
      <c r="G431" s="60">
        <v>0</v>
      </c>
      <c r="H431" s="60">
        <v>1868</v>
      </c>
      <c r="I431" s="36"/>
    </row>
    <row r="432" spans="2:9" ht="20.100000000000001" customHeight="1" x14ac:dyDescent="0.25">
      <c r="B432" s="166" t="s">
        <v>206</v>
      </c>
      <c r="C432" s="167"/>
      <c r="D432" s="168"/>
      <c r="E432" s="128" t="s">
        <v>198</v>
      </c>
      <c r="F432" s="36"/>
      <c r="G432" s="36"/>
      <c r="H432" s="60"/>
      <c r="I432" s="36"/>
    </row>
    <row r="433" spans="2:9" ht="20.100000000000001" customHeight="1" x14ac:dyDescent="0.25">
      <c r="B433" s="166" t="s">
        <v>233</v>
      </c>
      <c r="C433" s="167"/>
      <c r="D433" s="168"/>
      <c r="E433" s="51" t="s">
        <v>234</v>
      </c>
      <c r="F433" s="36"/>
      <c r="G433" s="36"/>
      <c r="H433" s="60"/>
      <c r="I433" s="36"/>
    </row>
    <row r="434" spans="2:9" ht="20.100000000000001" customHeight="1" x14ac:dyDescent="0.25">
      <c r="B434" s="120">
        <v>7</v>
      </c>
      <c r="C434" s="121"/>
      <c r="D434" s="122"/>
      <c r="E434" s="116" t="s">
        <v>198</v>
      </c>
      <c r="F434" s="127"/>
      <c r="G434" s="127"/>
      <c r="H434" s="129"/>
      <c r="I434" s="127"/>
    </row>
    <row r="435" spans="2:9" ht="20.100000000000001" customHeight="1" x14ac:dyDescent="0.25">
      <c r="B435" s="68">
        <v>3</v>
      </c>
      <c r="C435" s="69"/>
      <c r="D435" s="51"/>
      <c r="E435" s="53" t="s">
        <v>4</v>
      </c>
      <c r="F435" s="60">
        <v>0</v>
      </c>
      <c r="G435" s="60">
        <v>0</v>
      </c>
      <c r="H435" s="60">
        <v>60</v>
      </c>
      <c r="I435" s="36"/>
    </row>
    <row r="436" spans="2:9" ht="20.100000000000001" customHeight="1" x14ac:dyDescent="0.25">
      <c r="B436" s="68">
        <v>32</v>
      </c>
      <c r="C436" s="69"/>
      <c r="D436" s="51"/>
      <c r="E436" s="53" t="s">
        <v>12</v>
      </c>
      <c r="F436" s="60">
        <v>0</v>
      </c>
      <c r="G436" s="60">
        <v>0</v>
      </c>
      <c r="H436" s="60">
        <v>60</v>
      </c>
      <c r="I436" s="36"/>
    </row>
    <row r="437" spans="2:9" ht="20.100000000000001" customHeight="1" x14ac:dyDescent="0.25">
      <c r="B437" s="68">
        <v>322</v>
      </c>
      <c r="C437" s="69"/>
      <c r="D437" s="51"/>
      <c r="E437" s="53" t="s">
        <v>76</v>
      </c>
      <c r="F437" s="60">
        <v>0</v>
      </c>
      <c r="G437" s="60">
        <v>0</v>
      </c>
      <c r="H437" s="60">
        <v>60</v>
      </c>
      <c r="I437" s="36"/>
    </row>
    <row r="438" spans="2:9" ht="20.100000000000001" customHeight="1" x14ac:dyDescent="0.25">
      <c r="B438" s="68">
        <v>3223</v>
      </c>
      <c r="C438" s="69"/>
      <c r="D438" s="51"/>
      <c r="E438" s="51" t="s">
        <v>79</v>
      </c>
      <c r="F438" s="60">
        <v>0</v>
      </c>
      <c r="G438" s="60">
        <v>0</v>
      </c>
      <c r="H438" s="60">
        <v>60</v>
      </c>
      <c r="I438" s="36"/>
    </row>
    <row r="439" spans="2:9" ht="20.100000000000001" customHeight="1" x14ac:dyDescent="0.25">
      <c r="B439" s="166" t="s">
        <v>206</v>
      </c>
      <c r="C439" s="167"/>
      <c r="D439" s="168"/>
      <c r="E439" s="128" t="s">
        <v>198</v>
      </c>
      <c r="F439" s="36"/>
      <c r="G439" s="36"/>
      <c r="H439" s="60"/>
      <c r="I439" s="36"/>
    </row>
    <row r="440" spans="2:9" ht="20.100000000000001" customHeight="1" x14ac:dyDescent="0.25">
      <c r="B440" s="166" t="s">
        <v>235</v>
      </c>
      <c r="C440" s="167"/>
      <c r="D440" s="168"/>
      <c r="E440" s="51" t="s">
        <v>193</v>
      </c>
      <c r="F440" s="36"/>
      <c r="G440" s="36"/>
      <c r="H440" s="60"/>
      <c r="I440" s="36"/>
    </row>
    <row r="441" spans="2:9" ht="20.100000000000001" customHeight="1" x14ac:dyDescent="0.25">
      <c r="B441" s="120">
        <v>7</v>
      </c>
      <c r="C441" s="121"/>
      <c r="D441" s="122"/>
      <c r="E441" s="116" t="s">
        <v>198</v>
      </c>
      <c r="F441" s="127"/>
      <c r="G441" s="127"/>
      <c r="H441" s="129"/>
      <c r="I441" s="127"/>
    </row>
    <row r="442" spans="2:9" ht="20.100000000000001" customHeight="1" x14ac:dyDescent="0.25">
      <c r="B442" s="68">
        <v>3</v>
      </c>
      <c r="C442" s="69"/>
      <c r="D442" s="51"/>
      <c r="E442" s="53" t="s">
        <v>4</v>
      </c>
      <c r="F442" s="60">
        <v>0</v>
      </c>
      <c r="G442" s="60">
        <v>0</v>
      </c>
      <c r="H442" s="60">
        <v>1900</v>
      </c>
      <c r="I442" s="36"/>
    </row>
    <row r="443" spans="2:9" ht="20.100000000000001" customHeight="1" x14ac:dyDescent="0.25">
      <c r="B443" s="68">
        <v>32</v>
      </c>
      <c r="C443" s="69"/>
      <c r="D443" s="51"/>
      <c r="E443" s="53" t="s">
        <v>12</v>
      </c>
      <c r="F443" s="60">
        <v>0</v>
      </c>
      <c r="G443" s="60">
        <v>0</v>
      </c>
      <c r="H443" s="60">
        <v>1900</v>
      </c>
      <c r="I443" s="36"/>
    </row>
    <row r="444" spans="2:9" ht="20.100000000000001" customHeight="1" x14ac:dyDescent="0.25">
      <c r="B444" s="68">
        <v>322</v>
      </c>
      <c r="C444" s="69"/>
      <c r="D444" s="51"/>
      <c r="E444" s="53" t="s">
        <v>76</v>
      </c>
      <c r="F444" s="60">
        <v>0</v>
      </c>
      <c r="G444" s="60">
        <v>0</v>
      </c>
      <c r="H444" s="60">
        <v>1900</v>
      </c>
      <c r="I444" s="36"/>
    </row>
    <row r="445" spans="2:9" ht="20.100000000000001" customHeight="1" x14ac:dyDescent="0.25">
      <c r="B445" s="68">
        <v>3223</v>
      </c>
      <c r="C445" s="69"/>
      <c r="D445" s="51"/>
      <c r="E445" s="51" t="s">
        <v>79</v>
      </c>
      <c r="F445" s="60">
        <v>0</v>
      </c>
      <c r="G445" s="60">
        <v>0</v>
      </c>
      <c r="H445" s="60">
        <v>1900</v>
      </c>
      <c r="I445" s="36"/>
    </row>
    <row r="446" spans="2:9" ht="25.5" customHeight="1" x14ac:dyDescent="0.25">
      <c r="B446" s="166" t="s">
        <v>206</v>
      </c>
      <c r="C446" s="167"/>
      <c r="D446" s="168"/>
      <c r="E446" s="128" t="s">
        <v>198</v>
      </c>
      <c r="F446" s="36"/>
      <c r="G446" s="36"/>
      <c r="H446" s="60"/>
      <c r="I446" s="36"/>
    </row>
    <row r="447" spans="2:9" ht="26.25" customHeight="1" x14ac:dyDescent="0.25">
      <c r="B447" s="166" t="s">
        <v>236</v>
      </c>
      <c r="C447" s="167"/>
      <c r="D447" s="168"/>
      <c r="E447" s="51" t="s">
        <v>237</v>
      </c>
      <c r="F447" s="36"/>
      <c r="G447" s="36"/>
      <c r="H447" s="60"/>
      <c r="I447" s="36"/>
    </row>
    <row r="448" spans="2:9" ht="20.100000000000001" customHeight="1" x14ac:dyDescent="0.25">
      <c r="B448" s="120">
        <v>7</v>
      </c>
      <c r="C448" s="121"/>
      <c r="D448" s="122"/>
      <c r="E448" s="116" t="s">
        <v>198</v>
      </c>
      <c r="F448" s="127"/>
      <c r="G448" s="127"/>
      <c r="H448" s="129"/>
      <c r="I448" s="127"/>
    </row>
    <row r="449" spans="2:9" ht="20.100000000000001" customHeight="1" x14ac:dyDescent="0.25">
      <c r="B449" s="68">
        <v>3</v>
      </c>
      <c r="C449" s="69"/>
      <c r="D449" s="51"/>
      <c r="E449" s="53" t="s">
        <v>4</v>
      </c>
      <c r="F449" s="60">
        <v>0</v>
      </c>
      <c r="G449" s="60">
        <v>0</v>
      </c>
      <c r="H449" s="60">
        <v>145.76</v>
      </c>
      <c r="I449" s="36"/>
    </row>
    <row r="450" spans="2:9" ht="20.100000000000001" customHeight="1" x14ac:dyDescent="0.25">
      <c r="B450" s="68">
        <v>32</v>
      </c>
      <c r="C450" s="69"/>
      <c r="D450" s="51"/>
      <c r="E450" s="53" t="s">
        <v>12</v>
      </c>
      <c r="F450" s="60">
        <v>0</v>
      </c>
      <c r="G450" s="60">
        <v>0</v>
      </c>
      <c r="H450" s="60">
        <v>146</v>
      </c>
      <c r="I450" s="36"/>
    </row>
    <row r="451" spans="2:9" ht="20.100000000000001" customHeight="1" x14ac:dyDescent="0.25">
      <c r="B451" s="68">
        <v>322</v>
      </c>
      <c r="C451" s="69"/>
      <c r="D451" s="51"/>
      <c r="E451" s="53" t="s">
        <v>76</v>
      </c>
      <c r="F451" s="60">
        <v>0</v>
      </c>
      <c r="G451" s="60">
        <v>0</v>
      </c>
      <c r="H451" s="60">
        <v>146</v>
      </c>
      <c r="I451" s="36"/>
    </row>
    <row r="452" spans="2:9" ht="26.25" customHeight="1" x14ac:dyDescent="0.25">
      <c r="B452" s="68">
        <v>3224</v>
      </c>
      <c r="C452" s="69"/>
      <c r="D452" s="51"/>
      <c r="E452" s="51" t="s">
        <v>80</v>
      </c>
      <c r="F452" s="60">
        <v>0</v>
      </c>
      <c r="G452" s="60">
        <v>0</v>
      </c>
      <c r="H452" s="60">
        <v>146</v>
      </c>
      <c r="I452" s="36"/>
    </row>
    <row r="453" spans="2:9" ht="27.75" customHeight="1" x14ac:dyDescent="0.25">
      <c r="B453" s="166" t="s">
        <v>206</v>
      </c>
      <c r="C453" s="167"/>
      <c r="D453" s="168"/>
      <c r="E453" s="128" t="s">
        <v>198</v>
      </c>
      <c r="F453" s="36"/>
      <c r="G453" s="36"/>
      <c r="H453" s="60"/>
      <c r="I453" s="36"/>
    </row>
    <row r="454" spans="2:9" ht="29.25" customHeight="1" x14ac:dyDescent="0.25">
      <c r="B454" s="166" t="s">
        <v>238</v>
      </c>
      <c r="C454" s="167"/>
      <c r="D454" s="168"/>
      <c r="E454" s="51" t="s">
        <v>239</v>
      </c>
      <c r="F454" s="36"/>
      <c r="G454" s="36"/>
      <c r="H454" s="60"/>
      <c r="I454" s="36"/>
    </row>
    <row r="455" spans="2:9" ht="20.100000000000001" customHeight="1" x14ac:dyDescent="0.25">
      <c r="B455" s="120">
        <v>7</v>
      </c>
      <c r="C455" s="121"/>
      <c r="D455" s="122"/>
      <c r="E455" s="116" t="s">
        <v>198</v>
      </c>
      <c r="F455" s="127"/>
      <c r="G455" s="127"/>
      <c r="H455" s="129"/>
      <c r="I455" s="127"/>
    </row>
    <row r="456" spans="2:9" ht="20.100000000000001" customHeight="1" x14ac:dyDescent="0.25">
      <c r="B456" s="68">
        <v>3</v>
      </c>
      <c r="C456" s="69"/>
      <c r="D456" s="51"/>
      <c r="E456" s="53" t="s">
        <v>4</v>
      </c>
      <c r="F456" s="60">
        <v>0</v>
      </c>
      <c r="G456" s="60">
        <v>0</v>
      </c>
      <c r="H456" s="60">
        <v>209</v>
      </c>
      <c r="I456" s="36"/>
    </row>
    <row r="457" spans="2:9" ht="20.100000000000001" customHeight="1" x14ac:dyDescent="0.25">
      <c r="B457" s="68">
        <v>32</v>
      </c>
      <c r="C457" s="69"/>
      <c r="D457" s="51"/>
      <c r="E457" s="53" t="s">
        <v>12</v>
      </c>
      <c r="F457" s="60">
        <v>0</v>
      </c>
      <c r="G457" s="60">
        <v>0</v>
      </c>
      <c r="H457" s="60">
        <v>209</v>
      </c>
      <c r="I457" s="36"/>
    </row>
    <row r="458" spans="2:9" ht="20.100000000000001" customHeight="1" x14ac:dyDescent="0.25">
      <c r="B458" s="68">
        <v>322</v>
      </c>
      <c r="C458" s="69"/>
      <c r="D458" s="51"/>
      <c r="E458" s="53" t="s">
        <v>76</v>
      </c>
      <c r="F458" s="60">
        <v>0</v>
      </c>
      <c r="G458" s="60">
        <v>0</v>
      </c>
      <c r="H458" s="60">
        <v>209</v>
      </c>
      <c r="I458" s="36"/>
    </row>
    <row r="459" spans="2:9" ht="26.25" customHeight="1" x14ac:dyDescent="0.25">
      <c r="B459" s="68">
        <v>3224</v>
      </c>
      <c r="C459" s="69"/>
      <c r="D459" s="51"/>
      <c r="E459" s="51" t="s">
        <v>80</v>
      </c>
      <c r="F459" s="60">
        <v>0</v>
      </c>
      <c r="G459" s="60">
        <v>0</v>
      </c>
      <c r="H459" s="60">
        <v>209</v>
      </c>
      <c r="I459" s="36"/>
    </row>
    <row r="460" spans="2:9" ht="26.25" customHeight="1" x14ac:dyDescent="0.25">
      <c r="B460" s="166" t="s">
        <v>206</v>
      </c>
      <c r="C460" s="167"/>
      <c r="D460" s="168"/>
      <c r="E460" s="128" t="s">
        <v>198</v>
      </c>
      <c r="F460" s="36"/>
      <c r="G460" s="36"/>
      <c r="H460" s="60"/>
      <c r="I460" s="36"/>
    </row>
    <row r="461" spans="2:9" ht="26.25" customHeight="1" x14ac:dyDescent="0.25">
      <c r="B461" s="166" t="s">
        <v>240</v>
      </c>
      <c r="C461" s="167"/>
      <c r="D461" s="168"/>
      <c r="E461" s="51" t="s">
        <v>241</v>
      </c>
      <c r="F461" s="36"/>
      <c r="G461" s="36"/>
      <c r="H461" s="60"/>
      <c r="I461" s="36"/>
    </row>
    <row r="462" spans="2:9" ht="26.25" customHeight="1" x14ac:dyDescent="0.25">
      <c r="B462" s="120">
        <v>7</v>
      </c>
      <c r="C462" s="121"/>
      <c r="D462" s="122"/>
      <c r="E462" s="116" t="s">
        <v>198</v>
      </c>
      <c r="F462" s="127"/>
      <c r="G462" s="127"/>
      <c r="H462" s="129"/>
      <c r="I462" s="127"/>
    </row>
    <row r="463" spans="2:9" ht="26.25" customHeight="1" x14ac:dyDescent="0.25">
      <c r="B463" s="68">
        <v>3</v>
      </c>
      <c r="C463" s="69"/>
      <c r="D463" s="51"/>
      <c r="E463" s="53" t="s">
        <v>4</v>
      </c>
      <c r="F463" s="60">
        <v>0</v>
      </c>
      <c r="G463" s="60">
        <v>0</v>
      </c>
      <c r="H463" s="60">
        <v>2707</v>
      </c>
      <c r="I463" s="36"/>
    </row>
    <row r="464" spans="2:9" ht="26.25" customHeight="1" x14ac:dyDescent="0.25">
      <c r="B464" s="68">
        <v>32</v>
      </c>
      <c r="C464" s="69"/>
      <c r="D464" s="51"/>
      <c r="E464" s="53" t="s">
        <v>12</v>
      </c>
      <c r="F464" s="60">
        <v>0</v>
      </c>
      <c r="G464" s="60">
        <v>0</v>
      </c>
      <c r="H464" s="60">
        <v>2707</v>
      </c>
      <c r="I464" s="36"/>
    </row>
    <row r="465" spans="2:9" ht="26.25" customHeight="1" x14ac:dyDescent="0.25">
      <c r="B465" s="68">
        <v>322</v>
      </c>
      <c r="C465" s="69"/>
      <c r="D465" s="51"/>
      <c r="E465" s="53" t="s">
        <v>76</v>
      </c>
      <c r="F465" s="60">
        <v>0</v>
      </c>
      <c r="G465" s="60">
        <v>0</v>
      </c>
      <c r="H465" s="60">
        <v>2707</v>
      </c>
      <c r="I465" s="36"/>
    </row>
    <row r="466" spans="2:9" ht="26.25" customHeight="1" x14ac:dyDescent="0.25">
      <c r="B466" s="68">
        <v>3224</v>
      </c>
      <c r="C466" s="69"/>
      <c r="D466" s="51"/>
      <c r="E466" s="51" t="s">
        <v>80</v>
      </c>
      <c r="F466" s="60">
        <v>0</v>
      </c>
      <c r="G466" s="60">
        <v>0</v>
      </c>
      <c r="H466" s="60">
        <v>2707</v>
      </c>
      <c r="I466" s="36"/>
    </row>
    <row r="467" spans="2:9" ht="26.25" customHeight="1" x14ac:dyDescent="0.25">
      <c r="B467" s="166" t="s">
        <v>206</v>
      </c>
      <c r="C467" s="167"/>
      <c r="D467" s="168"/>
      <c r="E467" s="128" t="s">
        <v>198</v>
      </c>
      <c r="F467" s="36"/>
      <c r="G467" s="36"/>
      <c r="H467" s="60"/>
      <c r="I467" s="36"/>
    </row>
    <row r="468" spans="2:9" ht="26.25" customHeight="1" x14ac:dyDescent="0.25">
      <c r="B468" s="166" t="s">
        <v>305</v>
      </c>
      <c r="C468" s="167"/>
      <c r="D468" s="168"/>
      <c r="E468" s="111" t="s">
        <v>281</v>
      </c>
      <c r="F468" s="36"/>
      <c r="G468" s="36"/>
      <c r="H468" s="60"/>
      <c r="I468" s="36"/>
    </row>
    <row r="469" spans="2:9" ht="26.25" customHeight="1" x14ac:dyDescent="0.25">
      <c r="B469" s="120">
        <v>7</v>
      </c>
      <c r="C469" s="121"/>
      <c r="D469" s="122"/>
      <c r="E469" s="116" t="s">
        <v>198</v>
      </c>
      <c r="F469" s="127"/>
      <c r="G469" s="127"/>
      <c r="H469" s="129"/>
      <c r="I469" s="127"/>
    </row>
    <row r="470" spans="2:9" ht="26.25" customHeight="1" x14ac:dyDescent="0.25">
      <c r="B470" s="109">
        <v>3</v>
      </c>
      <c r="C470" s="110"/>
      <c r="D470" s="111"/>
      <c r="E470" s="53" t="s">
        <v>4</v>
      </c>
      <c r="F470" s="60">
        <v>0</v>
      </c>
      <c r="G470" s="60">
        <v>0</v>
      </c>
      <c r="H470" s="60">
        <v>800</v>
      </c>
      <c r="I470" s="36"/>
    </row>
    <row r="471" spans="2:9" ht="26.25" customHeight="1" x14ac:dyDescent="0.25">
      <c r="B471" s="109">
        <v>32</v>
      </c>
      <c r="C471" s="110"/>
      <c r="D471" s="111"/>
      <c r="E471" s="53" t="s">
        <v>12</v>
      </c>
      <c r="F471" s="60">
        <v>0</v>
      </c>
      <c r="G471" s="60">
        <v>0</v>
      </c>
      <c r="H471" s="60">
        <v>800</v>
      </c>
      <c r="I471" s="36"/>
    </row>
    <row r="472" spans="2:9" ht="26.25" customHeight="1" x14ac:dyDescent="0.25">
      <c r="B472" s="109">
        <v>322</v>
      </c>
      <c r="C472" s="110"/>
      <c r="D472" s="111"/>
      <c r="E472" s="53" t="s">
        <v>76</v>
      </c>
      <c r="F472" s="60">
        <v>0</v>
      </c>
      <c r="G472" s="60">
        <v>0</v>
      </c>
      <c r="H472" s="60">
        <v>800</v>
      </c>
      <c r="I472" s="36"/>
    </row>
    <row r="473" spans="2:9" ht="26.25" customHeight="1" x14ac:dyDescent="0.25">
      <c r="B473" s="109">
        <v>3225</v>
      </c>
      <c r="C473" s="110"/>
      <c r="D473" s="111"/>
      <c r="E473" s="111" t="s">
        <v>81</v>
      </c>
      <c r="F473" s="60">
        <v>0</v>
      </c>
      <c r="G473" s="60">
        <v>0</v>
      </c>
      <c r="H473" s="60">
        <v>800</v>
      </c>
      <c r="I473" s="36"/>
    </row>
    <row r="474" spans="2:9" ht="26.25" customHeight="1" x14ac:dyDescent="0.25">
      <c r="B474" s="166" t="s">
        <v>206</v>
      </c>
      <c r="C474" s="167"/>
      <c r="D474" s="168"/>
      <c r="E474" s="128" t="s">
        <v>198</v>
      </c>
      <c r="F474" s="60"/>
      <c r="G474" s="60"/>
      <c r="H474" s="60"/>
      <c r="I474" s="36"/>
    </row>
    <row r="475" spans="2:9" ht="26.25" customHeight="1" x14ac:dyDescent="0.25">
      <c r="B475" s="166" t="s">
        <v>271</v>
      </c>
      <c r="C475" s="167"/>
      <c r="D475" s="168"/>
      <c r="E475" s="51" t="s">
        <v>144</v>
      </c>
      <c r="F475" s="60"/>
      <c r="G475" s="60"/>
      <c r="H475" s="60"/>
      <c r="I475" s="36"/>
    </row>
    <row r="476" spans="2:9" ht="26.25" customHeight="1" x14ac:dyDescent="0.25">
      <c r="B476" s="120">
        <v>7</v>
      </c>
      <c r="C476" s="121"/>
      <c r="D476" s="122"/>
      <c r="E476" s="116" t="s">
        <v>198</v>
      </c>
      <c r="F476" s="127"/>
      <c r="G476" s="127"/>
      <c r="H476" s="129"/>
      <c r="I476" s="127"/>
    </row>
    <row r="477" spans="2:9" ht="26.25" customHeight="1" x14ac:dyDescent="0.25">
      <c r="B477" s="68">
        <v>3</v>
      </c>
      <c r="C477" s="69"/>
      <c r="D477" s="51"/>
      <c r="E477" s="53" t="s">
        <v>4</v>
      </c>
      <c r="F477" s="60">
        <v>2638</v>
      </c>
      <c r="G477" s="60">
        <v>2638</v>
      </c>
      <c r="H477" s="60">
        <v>4288</v>
      </c>
      <c r="I477" s="36">
        <v>163</v>
      </c>
    </row>
    <row r="478" spans="2:9" ht="26.25" customHeight="1" x14ac:dyDescent="0.25">
      <c r="B478" s="68">
        <v>32</v>
      </c>
      <c r="C478" s="69"/>
      <c r="D478" s="51"/>
      <c r="E478" s="53" t="s">
        <v>12</v>
      </c>
      <c r="F478" s="60">
        <v>2638</v>
      </c>
      <c r="G478" s="60">
        <v>2638</v>
      </c>
      <c r="H478" s="60">
        <v>4288</v>
      </c>
      <c r="I478" s="36">
        <v>163</v>
      </c>
    </row>
    <row r="479" spans="2:9" ht="26.25" customHeight="1" x14ac:dyDescent="0.25">
      <c r="B479" s="68">
        <v>322</v>
      </c>
      <c r="C479" s="69"/>
      <c r="D479" s="51"/>
      <c r="E479" s="53" t="s">
        <v>76</v>
      </c>
      <c r="F479" s="60">
        <v>2638</v>
      </c>
      <c r="G479" s="60">
        <v>2638</v>
      </c>
      <c r="H479" s="60">
        <v>4288</v>
      </c>
      <c r="I479" s="36">
        <v>163</v>
      </c>
    </row>
    <row r="480" spans="2:9" ht="26.25" customHeight="1" x14ac:dyDescent="0.25">
      <c r="B480" s="68">
        <v>3227</v>
      </c>
      <c r="C480" s="69"/>
      <c r="D480" s="51"/>
      <c r="E480" s="51" t="s">
        <v>144</v>
      </c>
      <c r="F480" s="60">
        <v>2638</v>
      </c>
      <c r="G480" s="60">
        <v>2638</v>
      </c>
      <c r="H480" s="60">
        <v>4288</v>
      </c>
      <c r="I480" s="36">
        <v>163</v>
      </c>
    </row>
    <row r="481" spans="2:9" ht="26.25" customHeight="1" x14ac:dyDescent="0.25">
      <c r="B481" s="112" t="s">
        <v>206</v>
      </c>
      <c r="C481" s="113"/>
      <c r="D481" s="114"/>
      <c r="E481" s="128" t="s">
        <v>198</v>
      </c>
      <c r="F481" s="60"/>
      <c r="G481" s="60"/>
      <c r="H481" s="60"/>
      <c r="I481" s="36"/>
    </row>
    <row r="482" spans="2:9" ht="26.25" customHeight="1" x14ac:dyDescent="0.25">
      <c r="B482" s="166" t="s">
        <v>304</v>
      </c>
      <c r="C482" s="167"/>
      <c r="D482" s="168"/>
      <c r="E482" s="51" t="s">
        <v>161</v>
      </c>
      <c r="F482" s="60"/>
      <c r="G482" s="60"/>
      <c r="H482" s="60"/>
      <c r="I482" s="36"/>
    </row>
    <row r="483" spans="2:9" ht="20.100000000000001" customHeight="1" x14ac:dyDescent="0.25">
      <c r="B483" s="120">
        <v>7</v>
      </c>
      <c r="C483" s="121"/>
      <c r="D483" s="122"/>
      <c r="E483" s="116" t="s">
        <v>198</v>
      </c>
      <c r="F483" s="127"/>
      <c r="G483" s="127"/>
      <c r="H483" s="129"/>
      <c r="I483" s="127"/>
    </row>
    <row r="484" spans="2:9" ht="20.100000000000001" customHeight="1" x14ac:dyDescent="0.25">
      <c r="B484" s="68">
        <v>3</v>
      </c>
      <c r="C484" s="69"/>
      <c r="D484" s="51"/>
      <c r="E484" s="53" t="s">
        <v>4</v>
      </c>
      <c r="F484" s="60">
        <v>0</v>
      </c>
      <c r="G484" s="60">
        <v>0</v>
      </c>
      <c r="H484" s="60">
        <v>3045.78</v>
      </c>
      <c r="I484" s="36"/>
    </row>
    <row r="485" spans="2:9" ht="20.100000000000001" customHeight="1" x14ac:dyDescent="0.25">
      <c r="B485" s="68">
        <v>32</v>
      </c>
      <c r="C485" s="69"/>
      <c r="D485" s="51"/>
      <c r="E485" s="53" t="s">
        <v>12</v>
      </c>
      <c r="F485" s="60">
        <v>0</v>
      </c>
      <c r="G485" s="60">
        <v>0</v>
      </c>
      <c r="H485" s="60">
        <v>3045.78</v>
      </c>
      <c r="I485" s="36"/>
    </row>
    <row r="486" spans="2:9" ht="20.100000000000001" customHeight="1" x14ac:dyDescent="0.25">
      <c r="B486" s="68">
        <v>323</v>
      </c>
      <c r="C486" s="69"/>
      <c r="D486" s="51"/>
      <c r="E486" s="53" t="s">
        <v>83</v>
      </c>
      <c r="F486" s="60">
        <v>0</v>
      </c>
      <c r="G486" s="60">
        <v>0</v>
      </c>
      <c r="H486" s="60">
        <v>3045.78</v>
      </c>
      <c r="I486" s="36"/>
    </row>
    <row r="487" spans="2:9" ht="20.100000000000001" customHeight="1" x14ac:dyDescent="0.25">
      <c r="B487" s="68">
        <v>3231</v>
      </c>
      <c r="C487" s="69"/>
      <c r="D487" s="51"/>
      <c r="E487" s="51" t="s">
        <v>161</v>
      </c>
      <c r="F487" s="60">
        <v>0</v>
      </c>
      <c r="G487" s="60">
        <v>0</v>
      </c>
      <c r="H487" s="60">
        <v>3045.78</v>
      </c>
      <c r="I487" s="36"/>
    </row>
    <row r="488" spans="2:9" ht="20.100000000000001" customHeight="1" x14ac:dyDescent="0.25">
      <c r="B488" s="166" t="s">
        <v>206</v>
      </c>
      <c r="C488" s="167"/>
      <c r="D488" s="168"/>
      <c r="E488" s="128" t="s">
        <v>198</v>
      </c>
      <c r="F488" s="36"/>
      <c r="G488" s="36"/>
      <c r="H488" s="60"/>
      <c r="I488" s="36"/>
    </row>
    <row r="489" spans="2:9" ht="20.100000000000001" customHeight="1" x14ac:dyDescent="0.25">
      <c r="B489" s="166" t="s">
        <v>242</v>
      </c>
      <c r="C489" s="167"/>
      <c r="D489" s="168"/>
      <c r="E489" s="51" t="s">
        <v>243</v>
      </c>
      <c r="F489" s="36"/>
      <c r="G489" s="36"/>
      <c r="H489" s="60"/>
      <c r="I489" s="36"/>
    </row>
    <row r="490" spans="2:9" ht="20.100000000000001" customHeight="1" x14ac:dyDescent="0.25">
      <c r="B490" s="120">
        <v>7</v>
      </c>
      <c r="C490" s="121"/>
      <c r="D490" s="122"/>
      <c r="E490" s="116" t="s">
        <v>198</v>
      </c>
      <c r="F490" s="127"/>
      <c r="G490" s="127"/>
      <c r="H490" s="129"/>
      <c r="I490" s="127"/>
    </row>
    <row r="491" spans="2:9" ht="20.100000000000001" customHeight="1" x14ac:dyDescent="0.25">
      <c r="B491" s="68">
        <v>3</v>
      </c>
      <c r="C491" s="69"/>
      <c r="D491" s="51"/>
      <c r="E491" s="53" t="s">
        <v>4</v>
      </c>
      <c r="F491" s="60">
        <v>0</v>
      </c>
      <c r="G491" s="60">
        <v>0</v>
      </c>
      <c r="H491" s="60">
        <v>58.47</v>
      </c>
      <c r="I491" s="36"/>
    </row>
    <row r="492" spans="2:9" ht="20.100000000000001" customHeight="1" x14ac:dyDescent="0.25">
      <c r="B492" s="68">
        <v>32</v>
      </c>
      <c r="C492" s="69"/>
      <c r="D492" s="51"/>
      <c r="E492" s="53" t="s">
        <v>12</v>
      </c>
      <c r="F492" s="60">
        <v>0</v>
      </c>
      <c r="G492" s="60">
        <v>0</v>
      </c>
      <c r="H492" s="60">
        <v>58</v>
      </c>
      <c r="I492" s="36"/>
    </row>
    <row r="493" spans="2:9" ht="20.100000000000001" customHeight="1" x14ac:dyDescent="0.25">
      <c r="B493" s="68">
        <v>323</v>
      </c>
      <c r="C493" s="69"/>
      <c r="D493" s="51"/>
      <c r="E493" s="53" t="s">
        <v>83</v>
      </c>
      <c r="F493" s="60">
        <v>0</v>
      </c>
      <c r="G493" s="60">
        <v>0</v>
      </c>
      <c r="H493" s="60">
        <v>58</v>
      </c>
      <c r="I493" s="36"/>
    </row>
    <row r="494" spans="2:9" ht="20.100000000000001" customHeight="1" x14ac:dyDescent="0.25">
      <c r="B494" s="68">
        <v>3231</v>
      </c>
      <c r="C494" s="69"/>
      <c r="D494" s="51"/>
      <c r="E494" s="51" t="s">
        <v>194</v>
      </c>
      <c r="F494" s="60">
        <v>0</v>
      </c>
      <c r="G494" s="60">
        <v>0</v>
      </c>
      <c r="H494" s="60">
        <v>58</v>
      </c>
      <c r="I494" s="36"/>
    </row>
    <row r="495" spans="2:9" ht="24" customHeight="1" x14ac:dyDescent="0.25">
      <c r="B495" s="166" t="s">
        <v>270</v>
      </c>
      <c r="C495" s="167"/>
      <c r="D495" s="168"/>
      <c r="E495" s="51" t="s">
        <v>269</v>
      </c>
      <c r="F495" s="60"/>
      <c r="G495" s="60"/>
      <c r="H495" s="60"/>
      <c r="I495" s="36"/>
    </row>
    <row r="496" spans="2:9" ht="24" customHeight="1" x14ac:dyDescent="0.25">
      <c r="B496" s="112" t="s">
        <v>206</v>
      </c>
      <c r="C496" s="113"/>
      <c r="D496" s="114"/>
      <c r="E496" s="128" t="s">
        <v>198</v>
      </c>
      <c r="F496" s="60"/>
      <c r="G496" s="60"/>
      <c r="H496" s="60"/>
      <c r="I496" s="36"/>
    </row>
    <row r="497" spans="2:9" ht="20.100000000000001" customHeight="1" x14ac:dyDescent="0.25">
      <c r="B497" s="120">
        <v>7</v>
      </c>
      <c r="C497" s="121"/>
      <c r="D497" s="122"/>
      <c r="E497" s="116" t="s">
        <v>198</v>
      </c>
      <c r="F497" s="127"/>
      <c r="G497" s="127"/>
      <c r="H497" s="129"/>
      <c r="I497" s="127"/>
    </row>
    <row r="498" spans="2:9" ht="20.100000000000001" customHeight="1" x14ac:dyDescent="0.25">
      <c r="B498" s="68">
        <v>3</v>
      </c>
      <c r="C498" s="69"/>
      <c r="D498" s="51"/>
      <c r="E498" s="53" t="s">
        <v>4</v>
      </c>
      <c r="F498" s="60">
        <v>1261</v>
      </c>
      <c r="G498" s="60">
        <v>1261</v>
      </c>
      <c r="H498" s="60">
        <v>0</v>
      </c>
      <c r="I498" s="36"/>
    </row>
    <row r="499" spans="2:9" ht="20.100000000000001" customHeight="1" x14ac:dyDescent="0.25">
      <c r="B499" s="68">
        <v>32</v>
      </c>
      <c r="C499" s="69"/>
      <c r="D499" s="51"/>
      <c r="E499" s="53" t="s">
        <v>12</v>
      </c>
      <c r="F499" s="60">
        <v>1261</v>
      </c>
      <c r="G499" s="60">
        <v>1261</v>
      </c>
      <c r="H499" s="60">
        <v>0</v>
      </c>
      <c r="I499" s="36"/>
    </row>
    <row r="500" spans="2:9" ht="20.100000000000001" customHeight="1" x14ac:dyDescent="0.25">
      <c r="B500" s="68">
        <v>323</v>
      </c>
      <c r="C500" s="69"/>
      <c r="D500" s="51"/>
      <c r="E500" s="53" t="s">
        <v>83</v>
      </c>
      <c r="F500" s="60">
        <v>1261</v>
      </c>
      <c r="G500" s="60">
        <v>1261</v>
      </c>
      <c r="H500" s="60">
        <v>0</v>
      </c>
      <c r="I500" s="36"/>
    </row>
    <row r="501" spans="2:9" ht="20.100000000000001" customHeight="1" x14ac:dyDescent="0.25">
      <c r="B501" s="68">
        <v>3232</v>
      </c>
      <c r="C501" s="69"/>
      <c r="D501" s="51"/>
      <c r="E501" s="51" t="s">
        <v>218</v>
      </c>
      <c r="F501" s="60">
        <v>1261</v>
      </c>
      <c r="G501" s="60">
        <v>1261</v>
      </c>
      <c r="H501" s="60">
        <v>0</v>
      </c>
      <c r="I501" s="36"/>
    </row>
    <row r="502" spans="2:9" ht="20.100000000000001" customHeight="1" x14ac:dyDescent="0.25">
      <c r="B502" s="68" t="s">
        <v>206</v>
      </c>
      <c r="C502" s="69"/>
      <c r="D502" s="51"/>
      <c r="E502" s="53" t="s">
        <v>198</v>
      </c>
      <c r="F502" s="60"/>
      <c r="G502" s="60"/>
      <c r="H502" s="60"/>
      <c r="I502" s="36"/>
    </row>
    <row r="503" spans="2:9" ht="25.5" customHeight="1" x14ac:dyDescent="0.25">
      <c r="B503" s="166" t="s">
        <v>217</v>
      </c>
      <c r="C503" s="167"/>
      <c r="D503" s="168"/>
      <c r="E503" s="51" t="s">
        <v>191</v>
      </c>
      <c r="F503" s="36"/>
      <c r="G503" s="36"/>
      <c r="H503" s="60"/>
      <c r="I503" s="36"/>
    </row>
    <row r="504" spans="2:9" ht="20.100000000000001" customHeight="1" x14ac:dyDescent="0.25">
      <c r="B504" s="120">
        <v>7</v>
      </c>
      <c r="C504" s="121"/>
      <c r="D504" s="122"/>
      <c r="E504" s="116" t="s">
        <v>198</v>
      </c>
      <c r="F504" s="127"/>
      <c r="G504" s="127"/>
      <c r="H504" s="129"/>
      <c r="I504" s="127"/>
    </row>
    <row r="505" spans="2:9" ht="20.100000000000001" customHeight="1" x14ac:dyDescent="0.25">
      <c r="B505" s="68">
        <v>3</v>
      </c>
      <c r="C505" s="69"/>
      <c r="D505" s="51"/>
      <c r="E505" s="53" t="s">
        <v>4</v>
      </c>
      <c r="F505" s="60">
        <v>1261</v>
      </c>
      <c r="G505" s="60">
        <v>1261</v>
      </c>
      <c r="H505" s="60">
        <v>536</v>
      </c>
      <c r="I505" s="36">
        <v>43</v>
      </c>
    </row>
    <row r="506" spans="2:9" ht="20.100000000000001" customHeight="1" x14ac:dyDescent="0.25">
      <c r="B506" s="68">
        <v>32</v>
      </c>
      <c r="C506" s="69"/>
      <c r="D506" s="51"/>
      <c r="E506" s="53" t="s">
        <v>12</v>
      </c>
      <c r="F506" s="60">
        <v>1261</v>
      </c>
      <c r="G506" s="60">
        <v>1261</v>
      </c>
      <c r="H506" s="60">
        <v>536</v>
      </c>
      <c r="I506" s="36">
        <v>43</v>
      </c>
    </row>
    <row r="507" spans="2:9" ht="20.100000000000001" customHeight="1" x14ac:dyDescent="0.25">
      <c r="B507" s="68">
        <v>323</v>
      </c>
      <c r="C507" s="69"/>
      <c r="D507" s="51"/>
      <c r="E507" s="53" t="s">
        <v>83</v>
      </c>
      <c r="F507" s="60">
        <v>1261</v>
      </c>
      <c r="G507" s="60">
        <v>1261</v>
      </c>
      <c r="H507" s="60">
        <v>536</v>
      </c>
      <c r="I507" s="36">
        <v>43</v>
      </c>
    </row>
    <row r="508" spans="2:9" ht="20.100000000000001" customHeight="1" x14ac:dyDescent="0.25">
      <c r="B508" s="68">
        <v>3232</v>
      </c>
      <c r="C508" s="69"/>
      <c r="D508" s="51"/>
      <c r="E508" s="51" t="s">
        <v>218</v>
      </c>
      <c r="F508" s="60">
        <v>1261</v>
      </c>
      <c r="G508" s="60">
        <v>1261</v>
      </c>
      <c r="H508" s="60">
        <v>536</v>
      </c>
      <c r="I508" s="36">
        <v>43</v>
      </c>
    </row>
    <row r="509" spans="2:9" ht="20.100000000000001" customHeight="1" x14ac:dyDescent="0.25">
      <c r="B509" s="112" t="s">
        <v>206</v>
      </c>
      <c r="C509" s="113"/>
      <c r="D509" s="114"/>
      <c r="E509" s="115" t="s">
        <v>198</v>
      </c>
      <c r="F509" s="60"/>
      <c r="G509" s="60"/>
      <c r="H509" s="60"/>
      <c r="I509" s="36"/>
    </row>
    <row r="510" spans="2:9" ht="20.100000000000001" customHeight="1" x14ac:dyDescent="0.25">
      <c r="B510" s="166" t="s">
        <v>244</v>
      </c>
      <c r="C510" s="167"/>
      <c r="D510" s="168"/>
      <c r="E510" s="51" t="s">
        <v>195</v>
      </c>
      <c r="F510" s="60"/>
      <c r="G510" s="60"/>
      <c r="H510" s="60"/>
      <c r="I510" s="36"/>
    </row>
    <row r="511" spans="2:9" ht="20.100000000000001" customHeight="1" x14ac:dyDescent="0.25">
      <c r="B511" s="120">
        <v>7</v>
      </c>
      <c r="C511" s="121"/>
      <c r="D511" s="122"/>
      <c r="E511" s="116" t="s">
        <v>198</v>
      </c>
      <c r="F511" s="127"/>
      <c r="G511" s="127"/>
      <c r="H511" s="129"/>
      <c r="I511" s="127"/>
    </row>
    <row r="512" spans="2:9" ht="20.100000000000001" customHeight="1" x14ac:dyDescent="0.25">
      <c r="B512" s="68">
        <v>3</v>
      </c>
      <c r="C512" s="69"/>
      <c r="D512" s="51"/>
      <c r="E512" s="53" t="s">
        <v>4</v>
      </c>
      <c r="F512" s="60">
        <v>0</v>
      </c>
      <c r="G512" s="60">
        <v>0</v>
      </c>
      <c r="H512" s="60">
        <v>127</v>
      </c>
      <c r="I512" s="36"/>
    </row>
    <row r="513" spans="2:9" ht="20.100000000000001" customHeight="1" x14ac:dyDescent="0.25">
      <c r="B513" s="68">
        <v>32</v>
      </c>
      <c r="C513" s="69"/>
      <c r="D513" s="51"/>
      <c r="E513" s="53" t="s">
        <v>12</v>
      </c>
      <c r="F513" s="60">
        <v>0</v>
      </c>
      <c r="G513" s="60">
        <v>0</v>
      </c>
      <c r="H513" s="60">
        <v>127</v>
      </c>
      <c r="I513" s="36"/>
    </row>
    <row r="514" spans="2:9" ht="20.100000000000001" customHeight="1" x14ac:dyDescent="0.25">
      <c r="B514" s="68">
        <v>323</v>
      </c>
      <c r="C514" s="69"/>
      <c r="D514" s="51"/>
      <c r="E514" s="53" t="s">
        <v>83</v>
      </c>
      <c r="F514" s="60">
        <v>0</v>
      </c>
      <c r="G514" s="60">
        <v>0</v>
      </c>
      <c r="H514" s="60">
        <v>127</v>
      </c>
      <c r="I514" s="36"/>
    </row>
    <row r="515" spans="2:9" ht="20.100000000000001" customHeight="1" x14ac:dyDescent="0.25">
      <c r="B515" s="68">
        <v>3233</v>
      </c>
      <c r="C515" s="69"/>
      <c r="D515" s="51"/>
      <c r="E515" s="51" t="s">
        <v>86</v>
      </c>
      <c r="F515" s="60">
        <v>0</v>
      </c>
      <c r="G515" s="60">
        <v>0</v>
      </c>
      <c r="H515" s="60">
        <v>127</v>
      </c>
      <c r="I515" s="36"/>
    </row>
    <row r="516" spans="2:9" ht="20.100000000000001" customHeight="1" x14ac:dyDescent="0.25">
      <c r="B516" s="166" t="s">
        <v>206</v>
      </c>
      <c r="C516" s="167"/>
      <c r="D516" s="168"/>
      <c r="E516" s="128" t="s">
        <v>198</v>
      </c>
      <c r="F516" s="36"/>
      <c r="G516" s="36"/>
      <c r="H516" s="60"/>
      <c r="I516" s="36"/>
    </row>
    <row r="517" spans="2:9" ht="30.75" customHeight="1" x14ac:dyDescent="0.25">
      <c r="B517" s="166" t="s">
        <v>220</v>
      </c>
      <c r="C517" s="167"/>
      <c r="D517" s="168"/>
      <c r="E517" s="114" t="s">
        <v>219</v>
      </c>
      <c r="F517" s="36"/>
      <c r="G517" s="36"/>
      <c r="H517" s="60"/>
      <c r="I517" s="36"/>
    </row>
    <row r="518" spans="2:9" ht="27" customHeight="1" x14ac:dyDescent="0.25">
      <c r="B518" s="120">
        <v>7</v>
      </c>
      <c r="C518" s="121"/>
      <c r="D518" s="122"/>
      <c r="E518" s="116" t="s">
        <v>198</v>
      </c>
      <c r="F518" s="127"/>
      <c r="G518" s="127"/>
      <c r="H518" s="129"/>
      <c r="I518" s="127"/>
    </row>
    <row r="519" spans="2:9" ht="20.100000000000001" customHeight="1" x14ac:dyDescent="0.25">
      <c r="B519" s="68"/>
      <c r="C519" s="69"/>
      <c r="D519" s="51"/>
      <c r="E519" s="53" t="s">
        <v>198</v>
      </c>
      <c r="F519" s="36"/>
      <c r="G519" s="36"/>
      <c r="H519" s="60"/>
      <c r="I519" s="36"/>
    </row>
    <row r="520" spans="2:9" ht="20.100000000000001" customHeight="1" x14ac:dyDescent="0.25">
      <c r="B520" s="68">
        <v>3</v>
      </c>
      <c r="C520" s="69"/>
      <c r="D520" s="51"/>
      <c r="E520" s="53" t="s">
        <v>4</v>
      </c>
      <c r="F520" s="60">
        <v>5441</v>
      </c>
      <c r="G520" s="60">
        <v>5441</v>
      </c>
      <c r="H520" s="60">
        <v>976</v>
      </c>
      <c r="I520" s="36">
        <v>18</v>
      </c>
    </row>
    <row r="521" spans="2:9" ht="20.100000000000001" customHeight="1" x14ac:dyDescent="0.25">
      <c r="B521" s="68">
        <v>32</v>
      </c>
      <c r="C521" s="69"/>
      <c r="D521" s="51"/>
      <c r="E521" s="53" t="s">
        <v>12</v>
      </c>
      <c r="F521" s="60">
        <v>5441</v>
      </c>
      <c r="G521" s="60">
        <v>5441</v>
      </c>
      <c r="H521" s="60">
        <v>976</v>
      </c>
      <c r="I521" s="36">
        <v>18</v>
      </c>
    </row>
    <row r="522" spans="2:9" ht="20.100000000000001" customHeight="1" x14ac:dyDescent="0.25">
      <c r="B522" s="68">
        <v>323</v>
      </c>
      <c r="C522" s="69"/>
      <c r="D522" s="51"/>
      <c r="E522" s="53" t="s">
        <v>83</v>
      </c>
      <c r="F522" s="60">
        <v>5441</v>
      </c>
      <c r="G522" s="60">
        <v>5441</v>
      </c>
      <c r="H522" s="60">
        <v>976</v>
      </c>
      <c r="I522" s="36">
        <v>18</v>
      </c>
    </row>
    <row r="523" spans="2:9" ht="20.100000000000001" customHeight="1" x14ac:dyDescent="0.25">
      <c r="B523" s="68">
        <v>3232</v>
      </c>
      <c r="C523" s="69"/>
      <c r="D523" s="51"/>
      <c r="E523" s="51" t="s">
        <v>218</v>
      </c>
      <c r="F523" s="60">
        <v>5441</v>
      </c>
      <c r="G523" s="60">
        <v>5441</v>
      </c>
      <c r="H523" s="60">
        <v>976</v>
      </c>
      <c r="I523" s="36">
        <v>18</v>
      </c>
    </row>
    <row r="524" spans="2:9" ht="30.75" customHeight="1" x14ac:dyDescent="0.25">
      <c r="B524" s="166" t="s">
        <v>206</v>
      </c>
      <c r="C524" s="167"/>
      <c r="D524" s="168"/>
      <c r="E524" s="128" t="s">
        <v>198</v>
      </c>
      <c r="F524" s="36"/>
      <c r="G524" s="36"/>
      <c r="H524" s="60"/>
      <c r="I524" s="36"/>
    </row>
    <row r="525" spans="2:9" ht="31.5" customHeight="1" x14ac:dyDescent="0.25">
      <c r="B525" s="166" t="s">
        <v>245</v>
      </c>
      <c r="C525" s="167"/>
      <c r="D525" s="168"/>
      <c r="E525" s="51" t="s">
        <v>196</v>
      </c>
      <c r="F525" s="36"/>
      <c r="G525" s="36"/>
      <c r="H525" s="60"/>
      <c r="I525" s="36"/>
    </row>
    <row r="526" spans="2:9" ht="20.100000000000001" customHeight="1" x14ac:dyDescent="0.25">
      <c r="B526" s="120">
        <v>7</v>
      </c>
      <c r="C526" s="121"/>
      <c r="D526" s="122"/>
      <c r="E526" s="116" t="s">
        <v>198</v>
      </c>
      <c r="F526" s="127"/>
      <c r="G526" s="127"/>
      <c r="H526" s="129"/>
      <c r="I526" s="127"/>
    </row>
    <row r="527" spans="2:9" ht="20.100000000000001" customHeight="1" x14ac:dyDescent="0.25">
      <c r="B527" s="68">
        <v>3</v>
      </c>
      <c r="C527" s="69"/>
      <c r="D527" s="51"/>
      <c r="E527" s="53" t="s">
        <v>4</v>
      </c>
      <c r="F527" s="60">
        <v>0</v>
      </c>
      <c r="G527" s="60">
        <v>0</v>
      </c>
      <c r="H527" s="60">
        <v>266</v>
      </c>
      <c r="I527" s="36"/>
    </row>
    <row r="528" spans="2:9" ht="20.100000000000001" customHeight="1" x14ac:dyDescent="0.25">
      <c r="B528" s="68">
        <v>32</v>
      </c>
      <c r="C528" s="69"/>
      <c r="D528" s="51"/>
      <c r="E528" s="53" t="s">
        <v>12</v>
      </c>
      <c r="F528" s="60">
        <v>0</v>
      </c>
      <c r="G528" s="60">
        <v>0</v>
      </c>
      <c r="H528" s="60">
        <v>266</v>
      </c>
      <c r="I528" s="36"/>
    </row>
    <row r="529" spans="2:9" ht="20.100000000000001" customHeight="1" x14ac:dyDescent="0.25">
      <c r="B529" s="68">
        <v>323</v>
      </c>
      <c r="C529" s="69"/>
      <c r="D529" s="51"/>
      <c r="E529" s="53" t="s">
        <v>83</v>
      </c>
      <c r="F529" s="60">
        <v>0</v>
      </c>
      <c r="G529" s="60">
        <v>0</v>
      </c>
      <c r="H529" s="60">
        <v>266</v>
      </c>
      <c r="I529" s="36"/>
    </row>
    <row r="530" spans="2:9" ht="20.100000000000001" customHeight="1" x14ac:dyDescent="0.25">
      <c r="B530" s="68">
        <v>3234</v>
      </c>
      <c r="C530" s="69"/>
      <c r="D530" s="51"/>
      <c r="E530" s="51" t="s">
        <v>87</v>
      </c>
      <c r="F530" s="60">
        <v>0</v>
      </c>
      <c r="G530" s="60">
        <v>0</v>
      </c>
      <c r="H530" s="60">
        <v>266</v>
      </c>
      <c r="I530" s="36"/>
    </row>
    <row r="531" spans="2:9" ht="20.100000000000001" customHeight="1" x14ac:dyDescent="0.25">
      <c r="B531" s="166" t="s">
        <v>206</v>
      </c>
      <c r="C531" s="167"/>
      <c r="D531" s="168"/>
      <c r="E531" s="128" t="s">
        <v>198</v>
      </c>
      <c r="F531" s="36"/>
      <c r="G531" s="36"/>
      <c r="H531" s="60"/>
      <c r="I531" s="36"/>
    </row>
    <row r="532" spans="2:9" ht="20.100000000000001" customHeight="1" x14ac:dyDescent="0.25">
      <c r="B532" s="166" t="s">
        <v>246</v>
      </c>
      <c r="C532" s="167"/>
      <c r="D532" s="168"/>
      <c r="E532" s="51" t="s">
        <v>197</v>
      </c>
      <c r="F532" s="36"/>
      <c r="G532" s="36"/>
      <c r="H532" s="60"/>
      <c r="I532" s="36"/>
    </row>
    <row r="533" spans="2:9" ht="20.100000000000001" customHeight="1" x14ac:dyDescent="0.25">
      <c r="B533" s="120">
        <v>7</v>
      </c>
      <c r="C533" s="121"/>
      <c r="D533" s="122"/>
      <c r="E533" s="116" t="s">
        <v>198</v>
      </c>
      <c r="F533" s="127"/>
      <c r="G533" s="127"/>
      <c r="H533" s="129"/>
      <c r="I533" s="127"/>
    </row>
    <row r="534" spans="2:9" ht="20.100000000000001" customHeight="1" x14ac:dyDescent="0.25">
      <c r="B534" s="68">
        <v>3</v>
      </c>
      <c r="C534" s="69"/>
      <c r="D534" s="51"/>
      <c r="E534" s="53" t="s">
        <v>4</v>
      </c>
      <c r="F534" s="60">
        <v>0</v>
      </c>
      <c r="G534" s="60">
        <v>0</v>
      </c>
      <c r="H534" s="60">
        <v>364</v>
      </c>
      <c r="I534" s="36"/>
    </row>
    <row r="535" spans="2:9" ht="20.100000000000001" customHeight="1" x14ac:dyDescent="0.25">
      <c r="B535" s="68">
        <v>32</v>
      </c>
      <c r="C535" s="69"/>
      <c r="D535" s="51"/>
      <c r="E535" s="53" t="s">
        <v>12</v>
      </c>
      <c r="F535" s="60">
        <v>0</v>
      </c>
      <c r="G535" s="60">
        <v>0</v>
      </c>
      <c r="H535" s="60">
        <v>364</v>
      </c>
      <c r="I535" s="36"/>
    </row>
    <row r="536" spans="2:9" ht="20.100000000000001" customHeight="1" x14ac:dyDescent="0.25">
      <c r="B536" s="68">
        <v>323</v>
      </c>
      <c r="C536" s="69"/>
      <c r="D536" s="51"/>
      <c r="E536" s="53" t="s">
        <v>83</v>
      </c>
      <c r="F536" s="60">
        <v>0</v>
      </c>
      <c r="G536" s="60">
        <v>0</v>
      </c>
      <c r="H536" s="60">
        <v>364</v>
      </c>
      <c r="I536" s="36"/>
    </row>
    <row r="537" spans="2:9" ht="20.100000000000001" customHeight="1" x14ac:dyDescent="0.25">
      <c r="B537" s="68">
        <v>3236</v>
      </c>
      <c r="C537" s="69"/>
      <c r="D537" s="51"/>
      <c r="E537" s="51" t="s">
        <v>197</v>
      </c>
      <c r="F537" s="60">
        <v>0</v>
      </c>
      <c r="G537" s="60">
        <v>0</v>
      </c>
      <c r="H537" s="60">
        <v>364</v>
      </c>
      <c r="I537" s="36"/>
    </row>
    <row r="538" spans="2:9" ht="20.100000000000001" customHeight="1" x14ac:dyDescent="0.25">
      <c r="B538" s="166" t="s">
        <v>206</v>
      </c>
      <c r="C538" s="167"/>
      <c r="D538" s="168"/>
      <c r="E538" s="128" t="s">
        <v>198</v>
      </c>
      <c r="F538" s="36"/>
      <c r="G538" s="36"/>
      <c r="H538" s="60"/>
      <c r="I538" s="36"/>
    </row>
    <row r="539" spans="2:9" ht="20.100000000000001" customHeight="1" x14ac:dyDescent="0.25">
      <c r="B539" s="166" t="s">
        <v>247</v>
      </c>
      <c r="C539" s="167"/>
      <c r="D539" s="168"/>
      <c r="E539" s="51" t="s">
        <v>162</v>
      </c>
      <c r="F539" s="36"/>
      <c r="G539" s="36"/>
      <c r="H539" s="60"/>
      <c r="I539" s="36"/>
    </row>
    <row r="540" spans="2:9" ht="20.100000000000001" customHeight="1" x14ac:dyDescent="0.25">
      <c r="B540" s="120">
        <v>7</v>
      </c>
      <c r="C540" s="121"/>
      <c r="D540" s="122"/>
      <c r="E540" s="116" t="s">
        <v>198</v>
      </c>
      <c r="F540" s="127"/>
      <c r="G540" s="127"/>
      <c r="H540" s="129"/>
      <c r="I540" s="127"/>
    </row>
    <row r="541" spans="2:9" ht="20.100000000000001" customHeight="1" x14ac:dyDescent="0.25">
      <c r="B541" s="68">
        <v>3</v>
      </c>
      <c r="C541" s="69"/>
      <c r="D541" s="51"/>
      <c r="E541" s="53" t="s">
        <v>4</v>
      </c>
      <c r="F541" s="60">
        <v>0</v>
      </c>
      <c r="G541" s="60">
        <v>0</v>
      </c>
      <c r="H541" s="60">
        <v>2502</v>
      </c>
      <c r="I541" s="36"/>
    </row>
    <row r="542" spans="2:9" ht="20.100000000000001" customHeight="1" x14ac:dyDescent="0.25">
      <c r="B542" s="68">
        <v>32</v>
      </c>
      <c r="C542" s="69"/>
      <c r="D542" s="51"/>
      <c r="E542" s="53" t="s">
        <v>12</v>
      </c>
      <c r="F542" s="60">
        <v>0</v>
      </c>
      <c r="G542" s="60">
        <v>0</v>
      </c>
      <c r="H542" s="60">
        <v>2502</v>
      </c>
      <c r="I542" s="36"/>
    </row>
    <row r="543" spans="2:9" ht="20.100000000000001" customHeight="1" x14ac:dyDescent="0.25">
      <c r="B543" s="68">
        <v>323</v>
      </c>
      <c r="C543" s="69"/>
      <c r="D543" s="51"/>
      <c r="E543" s="53" t="s">
        <v>83</v>
      </c>
      <c r="F543" s="60">
        <v>0</v>
      </c>
      <c r="G543" s="60">
        <v>0</v>
      </c>
      <c r="H543" s="60">
        <v>2502</v>
      </c>
      <c r="I543" s="36"/>
    </row>
    <row r="544" spans="2:9" ht="20.100000000000001" customHeight="1" x14ac:dyDescent="0.25">
      <c r="B544" s="68">
        <v>3238</v>
      </c>
      <c r="C544" s="69"/>
      <c r="D544" s="51"/>
      <c r="E544" s="51" t="s">
        <v>89</v>
      </c>
      <c r="F544" s="60">
        <v>0</v>
      </c>
      <c r="G544" s="60">
        <v>0</v>
      </c>
      <c r="H544" s="60">
        <v>2502</v>
      </c>
      <c r="I544" s="36"/>
    </row>
    <row r="545" spans="2:9" ht="20.100000000000001" customHeight="1" x14ac:dyDescent="0.25">
      <c r="B545" s="166" t="s">
        <v>206</v>
      </c>
      <c r="C545" s="167"/>
      <c r="D545" s="168"/>
      <c r="E545" s="128" t="s">
        <v>198</v>
      </c>
      <c r="F545" s="36"/>
      <c r="G545" s="36"/>
      <c r="H545" s="60"/>
      <c r="I545" s="36"/>
    </row>
    <row r="546" spans="2:9" ht="20.100000000000001" customHeight="1" x14ac:dyDescent="0.25">
      <c r="B546" s="166" t="s">
        <v>248</v>
      </c>
      <c r="C546" s="167"/>
      <c r="D546" s="168"/>
      <c r="E546" s="51" t="s">
        <v>249</v>
      </c>
      <c r="F546" s="36"/>
      <c r="G546" s="36"/>
      <c r="H546" s="60"/>
      <c r="I546" s="36"/>
    </row>
    <row r="547" spans="2:9" ht="20.100000000000001" customHeight="1" x14ac:dyDescent="0.25">
      <c r="B547" s="120">
        <v>7</v>
      </c>
      <c r="C547" s="121"/>
      <c r="D547" s="122"/>
      <c r="E547" s="116" t="s">
        <v>198</v>
      </c>
      <c r="F547" s="127"/>
      <c r="G547" s="127"/>
      <c r="H547" s="129"/>
      <c r="I547" s="127"/>
    </row>
    <row r="548" spans="2:9" ht="20.100000000000001" customHeight="1" x14ac:dyDescent="0.25">
      <c r="B548" s="68">
        <v>3</v>
      </c>
      <c r="C548" s="69"/>
      <c r="D548" s="51"/>
      <c r="E548" s="53" t="s">
        <v>4</v>
      </c>
      <c r="F548" s="60">
        <v>0</v>
      </c>
      <c r="G548" s="60">
        <v>0</v>
      </c>
      <c r="H548" s="60">
        <v>1847</v>
      </c>
      <c r="I548" s="36"/>
    </row>
    <row r="549" spans="2:9" ht="20.100000000000001" customHeight="1" x14ac:dyDescent="0.25">
      <c r="B549" s="68">
        <v>32</v>
      </c>
      <c r="C549" s="69"/>
      <c r="D549" s="51"/>
      <c r="E549" s="53" t="s">
        <v>12</v>
      </c>
      <c r="F549" s="60">
        <v>0</v>
      </c>
      <c r="G549" s="60">
        <v>0</v>
      </c>
      <c r="H549" s="60">
        <v>1847</v>
      </c>
      <c r="I549" s="36"/>
    </row>
    <row r="550" spans="2:9" ht="20.100000000000001" customHeight="1" x14ac:dyDescent="0.25">
      <c r="B550" s="68">
        <v>329</v>
      </c>
      <c r="C550" s="69"/>
      <c r="D550" s="51"/>
      <c r="E550" s="53" t="s">
        <v>90</v>
      </c>
      <c r="F550" s="60">
        <v>0</v>
      </c>
      <c r="G550" s="60">
        <v>0</v>
      </c>
      <c r="H550" s="60">
        <v>1847</v>
      </c>
      <c r="I550" s="36"/>
    </row>
    <row r="551" spans="2:9" ht="20.100000000000001" customHeight="1" x14ac:dyDescent="0.25">
      <c r="B551" s="68">
        <v>3292</v>
      </c>
      <c r="C551" s="69"/>
      <c r="D551" s="51"/>
      <c r="E551" s="51" t="s">
        <v>91</v>
      </c>
      <c r="F551" s="60">
        <v>0</v>
      </c>
      <c r="G551" s="60">
        <v>0</v>
      </c>
      <c r="H551" s="60">
        <v>1847</v>
      </c>
      <c r="I551" s="36"/>
    </row>
    <row r="552" spans="2:9" ht="20.100000000000001" customHeight="1" x14ac:dyDescent="0.25">
      <c r="B552" s="166" t="s">
        <v>206</v>
      </c>
      <c r="C552" s="167"/>
      <c r="D552" s="168"/>
      <c r="E552" s="128" t="s">
        <v>198</v>
      </c>
      <c r="F552" s="36"/>
      <c r="G552" s="36"/>
      <c r="H552" s="60"/>
      <c r="I552" s="36"/>
    </row>
    <row r="553" spans="2:9" ht="20.100000000000001" customHeight="1" x14ac:dyDescent="0.25">
      <c r="B553" s="166" t="s">
        <v>250</v>
      </c>
      <c r="C553" s="167"/>
      <c r="D553" s="168"/>
      <c r="E553" s="51" t="s">
        <v>251</v>
      </c>
      <c r="F553" s="36"/>
      <c r="G553" s="36"/>
      <c r="H553" s="60"/>
      <c r="I553" s="36"/>
    </row>
    <row r="554" spans="2:9" ht="20.100000000000001" customHeight="1" x14ac:dyDescent="0.25">
      <c r="B554" s="120">
        <v>7</v>
      </c>
      <c r="C554" s="121"/>
      <c r="D554" s="122"/>
      <c r="E554" s="116" t="s">
        <v>198</v>
      </c>
      <c r="F554" s="127"/>
      <c r="G554" s="127"/>
      <c r="H554" s="129"/>
      <c r="I554" s="127"/>
    </row>
    <row r="555" spans="2:9" ht="20.100000000000001" customHeight="1" x14ac:dyDescent="0.25">
      <c r="B555" s="68">
        <v>3</v>
      </c>
      <c r="C555" s="69"/>
      <c r="D555" s="51"/>
      <c r="E555" s="53" t="s">
        <v>4</v>
      </c>
      <c r="F555" s="60">
        <v>0</v>
      </c>
      <c r="G555" s="60">
        <v>0</v>
      </c>
      <c r="H555" s="60">
        <v>221</v>
      </c>
      <c r="I555" s="36"/>
    </row>
    <row r="556" spans="2:9" ht="20.100000000000001" customHeight="1" x14ac:dyDescent="0.25">
      <c r="B556" s="68">
        <v>32</v>
      </c>
      <c r="C556" s="69"/>
      <c r="D556" s="51"/>
      <c r="E556" s="53" t="s">
        <v>12</v>
      </c>
      <c r="F556" s="60">
        <v>0</v>
      </c>
      <c r="G556" s="60">
        <v>0</v>
      </c>
      <c r="H556" s="60">
        <v>221</v>
      </c>
      <c r="I556" s="36"/>
    </row>
    <row r="557" spans="2:9" ht="20.100000000000001" customHeight="1" x14ac:dyDescent="0.25">
      <c r="B557" s="68">
        <v>329</v>
      </c>
      <c r="C557" s="69"/>
      <c r="D557" s="51"/>
      <c r="E557" s="53" t="s">
        <v>90</v>
      </c>
      <c r="F557" s="60">
        <v>0</v>
      </c>
      <c r="G557" s="60">
        <v>0</v>
      </c>
      <c r="H557" s="60">
        <v>221</v>
      </c>
      <c r="I557" s="36"/>
    </row>
    <row r="558" spans="2:9" ht="20.100000000000001" customHeight="1" x14ac:dyDescent="0.25">
      <c r="B558" s="68">
        <v>3292</v>
      </c>
      <c r="C558" s="69"/>
      <c r="D558" s="51"/>
      <c r="E558" s="51" t="s">
        <v>91</v>
      </c>
      <c r="F558" s="60">
        <v>0</v>
      </c>
      <c r="G558" s="60">
        <v>0</v>
      </c>
      <c r="H558" s="60">
        <v>221</v>
      </c>
      <c r="I558" s="36"/>
    </row>
    <row r="559" spans="2:9" ht="20.100000000000001" customHeight="1" x14ac:dyDescent="0.25">
      <c r="B559" s="166" t="s">
        <v>206</v>
      </c>
      <c r="C559" s="167"/>
      <c r="D559" s="168"/>
      <c r="E559" s="128" t="s">
        <v>198</v>
      </c>
      <c r="F559" s="36"/>
      <c r="G559" s="36"/>
      <c r="H559" s="60"/>
      <c r="I559" s="36"/>
    </row>
    <row r="560" spans="2:9" ht="20.100000000000001" customHeight="1" x14ac:dyDescent="0.25">
      <c r="B560" s="166" t="s">
        <v>252</v>
      </c>
      <c r="C560" s="167"/>
      <c r="D560" s="168"/>
      <c r="E560" s="51" t="s">
        <v>253</v>
      </c>
      <c r="F560" s="36"/>
      <c r="G560" s="36"/>
      <c r="H560" s="60"/>
      <c r="I560" s="36"/>
    </row>
    <row r="561" spans="2:9" ht="20.100000000000001" customHeight="1" x14ac:dyDescent="0.25">
      <c r="B561" s="120">
        <v>7</v>
      </c>
      <c r="C561" s="121"/>
      <c r="D561" s="122"/>
      <c r="E561" s="116" t="s">
        <v>198</v>
      </c>
      <c r="F561" s="127"/>
      <c r="G561" s="127"/>
      <c r="H561" s="129"/>
      <c r="I561" s="127"/>
    </row>
    <row r="562" spans="2:9" ht="20.100000000000001" customHeight="1" x14ac:dyDescent="0.25">
      <c r="B562" s="68">
        <v>3</v>
      </c>
      <c r="C562" s="69"/>
      <c r="D562" s="51"/>
      <c r="E562" s="53" t="s">
        <v>4</v>
      </c>
      <c r="F562" s="60">
        <v>0</v>
      </c>
      <c r="G562" s="60">
        <v>0</v>
      </c>
      <c r="H562" s="60">
        <v>1432</v>
      </c>
      <c r="I562" s="36"/>
    </row>
    <row r="563" spans="2:9" ht="20.100000000000001" customHeight="1" x14ac:dyDescent="0.25">
      <c r="B563" s="68">
        <v>32</v>
      </c>
      <c r="C563" s="69"/>
      <c r="D563" s="51"/>
      <c r="E563" s="53" t="s">
        <v>12</v>
      </c>
      <c r="F563" s="60">
        <v>0</v>
      </c>
      <c r="G563" s="60">
        <v>0</v>
      </c>
      <c r="H563" s="60">
        <v>1432</v>
      </c>
      <c r="I563" s="36"/>
    </row>
    <row r="564" spans="2:9" ht="20.100000000000001" customHeight="1" x14ac:dyDescent="0.25">
      <c r="B564" s="68">
        <v>323</v>
      </c>
      <c r="C564" s="69"/>
      <c r="D564" s="51"/>
      <c r="E564" s="53" t="s">
        <v>83</v>
      </c>
      <c r="F564" s="60">
        <v>0</v>
      </c>
      <c r="G564" s="60">
        <v>0</v>
      </c>
      <c r="H564" s="60">
        <v>1432</v>
      </c>
      <c r="I564" s="36"/>
    </row>
    <row r="565" spans="2:9" ht="20.100000000000001" customHeight="1" x14ac:dyDescent="0.25">
      <c r="B565" s="68">
        <v>3239</v>
      </c>
      <c r="C565" s="69"/>
      <c r="D565" s="51"/>
      <c r="E565" s="51" t="s">
        <v>101</v>
      </c>
      <c r="F565" s="60">
        <v>0</v>
      </c>
      <c r="G565" s="60">
        <v>0</v>
      </c>
      <c r="H565" s="60">
        <v>1432</v>
      </c>
      <c r="I565" s="36"/>
    </row>
    <row r="566" spans="2:9" ht="20.100000000000001" customHeight="1" x14ac:dyDescent="0.25">
      <c r="B566" s="166" t="s">
        <v>206</v>
      </c>
      <c r="C566" s="167"/>
      <c r="D566" s="168"/>
      <c r="E566" s="128" t="s">
        <v>198</v>
      </c>
      <c r="F566" s="36"/>
      <c r="G566" s="36"/>
      <c r="H566" s="60"/>
      <c r="I566" s="36"/>
    </row>
    <row r="567" spans="2:9" ht="20.100000000000001" customHeight="1" x14ac:dyDescent="0.25">
      <c r="B567" s="166" t="s">
        <v>303</v>
      </c>
      <c r="C567" s="167"/>
      <c r="D567" s="168"/>
      <c r="E567" s="51" t="s">
        <v>102</v>
      </c>
      <c r="F567" s="36"/>
      <c r="G567" s="36"/>
      <c r="H567" s="60"/>
      <c r="I567" s="36"/>
    </row>
    <row r="568" spans="2:9" ht="20.100000000000001" customHeight="1" x14ac:dyDescent="0.25">
      <c r="B568" s="120">
        <v>7</v>
      </c>
      <c r="C568" s="121"/>
      <c r="D568" s="122"/>
      <c r="E568" s="116" t="s">
        <v>198</v>
      </c>
      <c r="F568" s="127"/>
      <c r="G568" s="127"/>
      <c r="H568" s="129"/>
      <c r="I568" s="127"/>
    </row>
    <row r="569" spans="2:9" ht="20.100000000000001" customHeight="1" x14ac:dyDescent="0.25">
      <c r="B569" s="68">
        <v>3</v>
      </c>
      <c r="C569" s="69"/>
      <c r="D569" s="51"/>
      <c r="E569" s="53" t="s">
        <v>4</v>
      </c>
      <c r="F569" s="60">
        <v>0</v>
      </c>
      <c r="G569" s="60">
        <v>0</v>
      </c>
      <c r="H569" s="60">
        <v>230</v>
      </c>
      <c r="I569" s="36"/>
    </row>
    <row r="570" spans="2:9" ht="20.100000000000001" customHeight="1" x14ac:dyDescent="0.25">
      <c r="B570" s="68">
        <v>32</v>
      </c>
      <c r="C570" s="69"/>
      <c r="D570" s="51"/>
      <c r="E570" s="53" t="s">
        <v>12</v>
      </c>
      <c r="F570" s="60">
        <v>0</v>
      </c>
      <c r="G570" s="60">
        <v>0</v>
      </c>
      <c r="H570" s="60">
        <v>230</v>
      </c>
      <c r="I570" s="36"/>
    </row>
    <row r="571" spans="2:9" ht="20.100000000000001" customHeight="1" x14ac:dyDescent="0.25">
      <c r="B571" s="68">
        <v>329</v>
      </c>
      <c r="C571" s="69"/>
      <c r="D571" s="51"/>
      <c r="E571" s="53" t="s">
        <v>90</v>
      </c>
      <c r="F571" s="60">
        <v>0</v>
      </c>
      <c r="G571" s="60">
        <v>0</v>
      </c>
      <c r="H571" s="60">
        <v>230</v>
      </c>
      <c r="I571" s="36"/>
    </row>
    <row r="572" spans="2:9" ht="20.100000000000001" customHeight="1" x14ac:dyDescent="0.25">
      <c r="B572" s="68">
        <v>3293</v>
      </c>
      <c r="C572" s="69"/>
      <c r="D572" s="51"/>
      <c r="E572" s="53" t="s">
        <v>102</v>
      </c>
      <c r="F572" s="60">
        <v>0</v>
      </c>
      <c r="G572" s="60">
        <v>0</v>
      </c>
      <c r="H572" s="60">
        <v>230</v>
      </c>
      <c r="I572" s="36"/>
    </row>
    <row r="573" spans="2:9" ht="20.100000000000001" customHeight="1" x14ac:dyDescent="0.25">
      <c r="B573" s="166" t="s">
        <v>206</v>
      </c>
      <c r="C573" s="167"/>
      <c r="D573" s="168"/>
      <c r="E573" s="128" t="s">
        <v>198</v>
      </c>
      <c r="F573" s="36"/>
      <c r="G573" s="36"/>
      <c r="H573" s="60"/>
      <c r="I573" s="36"/>
    </row>
    <row r="574" spans="2:9" ht="20.100000000000001" customHeight="1" x14ac:dyDescent="0.25">
      <c r="B574" s="166" t="s">
        <v>254</v>
      </c>
      <c r="C574" s="167"/>
      <c r="D574" s="168"/>
      <c r="E574" s="111" t="s">
        <v>255</v>
      </c>
      <c r="F574" s="36"/>
      <c r="G574" s="36"/>
      <c r="H574" s="60"/>
      <c r="I574" s="36"/>
    </row>
    <row r="575" spans="2:9" ht="20.100000000000001" customHeight="1" x14ac:dyDescent="0.25">
      <c r="B575" s="120">
        <v>7</v>
      </c>
      <c r="C575" s="121"/>
      <c r="D575" s="122"/>
      <c r="E575" s="116" t="s">
        <v>198</v>
      </c>
      <c r="F575" s="127"/>
      <c r="G575" s="127"/>
      <c r="H575" s="129"/>
      <c r="I575" s="127"/>
    </row>
    <row r="576" spans="2:9" ht="20.100000000000001" customHeight="1" x14ac:dyDescent="0.25">
      <c r="B576" s="109">
        <v>3</v>
      </c>
      <c r="C576" s="110"/>
      <c r="D576" s="111"/>
      <c r="E576" s="53" t="s">
        <v>4</v>
      </c>
      <c r="F576" s="60">
        <v>0</v>
      </c>
      <c r="G576" s="60">
        <v>0</v>
      </c>
      <c r="H576" s="60">
        <v>362</v>
      </c>
      <c r="I576" s="36"/>
    </row>
    <row r="577" spans="2:9" ht="20.100000000000001" customHeight="1" x14ac:dyDescent="0.25">
      <c r="B577" s="109">
        <v>32</v>
      </c>
      <c r="C577" s="110"/>
      <c r="D577" s="111"/>
      <c r="E577" s="53" t="s">
        <v>12</v>
      </c>
      <c r="F577" s="60">
        <v>0</v>
      </c>
      <c r="G577" s="60">
        <v>0</v>
      </c>
      <c r="H577" s="60">
        <v>362</v>
      </c>
      <c r="I577" s="36"/>
    </row>
    <row r="578" spans="2:9" ht="20.100000000000001" customHeight="1" x14ac:dyDescent="0.25">
      <c r="B578" s="109">
        <v>329</v>
      </c>
      <c r="C578" s="110"/>
      <c r="D578" s="111"/>
      <c r="E578" s="53" t="s">
        <v>90</v>
      </c>
      <c r="F578" s="60">
        <v>0</v>
      </c>
      <c r="G578" s="60">
        <v>0</v>
      </c>
      <c r="H578" s="60">
        <v>362</v>
      </c>
      <c r="I578" s="36"/>
    </row>
    <row r="579" spans="2:9" ht="20.100000000000001" customHeight="1" x14ac:dyDescent="0.25">
      <c r="B579" s="109">
        <v>3299</v>
      </c>
      <c r="C579" s="110"/>
      <c r="D579" s="111"/>
      <c r="E579" s="53" t="s">
        <v>90</v>
      </c>
      <c r="F579" s="60">
        <v>0</v>
      </c>
      <c r="G579" s="60">
        <v>0</v>
      </c>
      <c r="H579" s="60">
        <v>362</v>
      </c>
      <c r="I579" s="36"/>
    </row>
    <row r="580" spans="2:9" ht="20.100000000000001" customHeight="1" x14ac:dyDescent="0.25">
      <c r="B580" s="166" t="s">
        <v>206</v>
      </c>
      <c r="C580" s="167"/>
      <c r="D580" s="168"/>
      <c r="E580" s="128" t="s">
        <v>198</v>
      </c>
      <c r="F580" s="36"/>
      <c r="G580" s="36"/>
      <c r="H580" s="60"/>
      <c r="I580" s="36"/>
    </row>
    <row r="581" spans="2:9" ht="20.100000000000001" customHeight="1" x14ac:dyDescent="0.25">
      <c r="B581" s="166" t="s">
        <v>257</v>
      </c>
      <c r="C581" s="167"/>
      <c r="D581" s="168"/>
      <c r="E581" s="51" t="s">
        <v>256</v>
      </c>
      <c r="F581" s="36"/>
      <c r="G581" s="36"/>
      <c r="H581" s="60"/>
      <c r="I581" s="36"/>
    </row>
    <row r="582" spans="2:9" ht="20.100000000000001" customHeight="1" x14ac:dyDescent="0.25">
      <c r="B582" s="120">
        <v>7</v>
      </c>
      <c r="C582" s="121"/>
      <c r="D582" s="122"/>
      <c r="E582" s="116" t="s">
        <v>198</v>
      </c>
      <c r="F582" s="127"/>
      <c r="G582" s="127"/>
      <c r="H582" s="129"/>
      <c r="I582" s="127"/>
    </row>
    <row r="583" spans="2:9" ht="20.100000000000001" customHeight="1" x14ac:dyDescent="0.25">
      <c r="B583" s="68">
        <v>3</v>
      </c>
      <c r="C583" s="69"/>
      <c r="D583" s="51"/>
      <c r="E583" s="53" t="s">
        <v>4</v>
      </c>
      <c r="F583" s="60">
        <v>0</v>
      </c>
      <c r="G583" s="60">
        <v>0</v>
      </c>
      <c r="H583" s="60">
        <v>1462</v>
      </c>
      <c r="I583" s="36"/>
    </row>
    <row r="584" spans="2:9" ht="20.100000000000001" customHeight="1" x14ac:dyDescent="0.25">
      <c r="B584" s="68">
        <v>34</v>
      </c>
      <c r="C584" s="69"/>
      <c r="D584" s="51"/>
      <c r="E584" s="53" t="s">
        <v>94</v>
      </c>
      <c r="F584" s="60">
        <v>0</v>
      </c>
      <c r="G584" s="60">
        <v>0</v>
      </c>
      <c r="H584" s="60">
        <v>1462</v>
      </c>
      <c r="I584" s="36"/>
    </row>
    <row r="585" spans="2:9" ht="20.100000000000001" customHeight="1" x14ac:dyDescent="0.25">
      <c r="B585" s="68">
        <v>343</v>
      </c>
      <c r="C585" s="69"/>
      <c r="D585" s="51"/>
      <c r="E585" s="53" t="s">
        <v>93</v>
      </c>
      <c r="F585" s="60">
        <v>0</v>
      </c>
      <c r="G585" s="60">
        <v>0</v>
      </c>
      <c r="H585" s="60">
        <v>1462</v>
      </c>
      <c r="I585" s="36"/>
    </row>
    <row r="586" spans="2:9" ht="20.100000000000001" customHeight="1" x14ac:dyDescent="0.25">
      <c r="B586" s="68">
        <v>3431</v>
      </c>
      <c r="C586" s="69"/>
      <c r="D586" s="51"/>
      <c r="E586" s="53" t="s">
        <v>164</v>
      </c>
      <c r="F586" s="60">
        <v>0</v>
      </c>
      <c r="G586" s="60">
        <v>0</v>
      </c>
      <c r="H586" s="60">
        <v>1462</v>
      </c>
      <c r="I586" s="36"/>
    </row>
    <row r="587" spans="2:9" ht="20.100000000000001" customHeight="1" x14ac:dyDescent="0.25">
      <c r="B587" s="166" t="s">
        <v>206</v>
      </c>
      <c r="C587" s="167"/>
      <c r="D587" s="168"/>
      <c r="E587" s="128" t="s">
        <v>198</v>
      </c>
      <c r="F587" s="36"/>
      <c r="G587" s="36"/>
      <c r="H587" s="60"/>
      <c r="I587" s="36"/>
    </row>
    <row r="588" spans="2:9" ht="20.100000000000001" customHeight="1" x14ac:dyDescent="0.25">
      <c r="B588" s="166" t="s">
        <v>259</v>
      </c>
      <c r="C588" s="167"/>
      <c r="D588" s="168"/>
      <c r="E588" s="51" t="s">
        <v>258</v>
      </c>
      <c r="F588" s="36"/>
      <c r="G588" s="36"/>
      <c r="H588" s="60"/>
      <c r="I588" s="36"/>
    </row>
    <row r="589" spans="2:9" ht="20.100000000000001" customHeight="1" x14ac:dyDescent="0.25">
      <c r="B589" s="120">
        <v>7</v>
      </c>
      <c r="C589" s="121"/>
      <c r="D589" s="122"/>
      <c r="E589" s="116" t="s">
        <v>198</v>
      </c>
      <c r="F589" s="127"/>
      <c r="G589" s="127"/>
      <c r="H589" s="129"/>
      <c r="I589" s="127"/>
    </row>
    <row r="590" spans="2:9" ht="20.100000000000001" customHeight="1" x14ac:dyDescent="0.25">
      <c r="B590" s="68">
        <v>4</v>
      </c>
      <c r="C590" s="69"/>
      <c r="D590" s="51"/>
      <c r="E590" s="53" t="s">
        <v>6</v>
      </c>
      <c r="F590" s="60">
        <v>800</v>
      </c>
      <c r="G590" s="60">
        <v>800</v>
      </c>
      <c r="H590" s="60">
        <v>798</v>
      </c>
      <c r="I590" s="36">
        <v>100</v>
      </c>
    </row>
    <row r="591" spans="2:9" ht="26.25" customHeight="1" x14ac:dyDescent="0.25">
      <c r="B591" s="68">
        <v>42</v>
      </c>
      <c r="C591" s="69"/>
      <c r="D591" s="51"/>
      <c r="E591" s="53" t="s">
        <v>221</v>
      </c>
      <c r="F591" s="60">
        <v>800</v>
      </c>
      <c r="G591" s="60">
        <v>800</v>
      </c>
      <c r="H591" s="60">
        <v>798</v>
      </c>
      <c r="I591" s="36">
        <v>100</v>
      </c>
    </row>
    <row r="592" spans="2:9" ht="20.100000000000001" customHeight="1" x14ac:dyDescent="0.25">
      <c r="B592" s="68">
        <v>422</v>
      </c>
      <c r="C592" s="69"/>
      <c r="D592" s="51"/>
      <c r="E592" s="53" t="s">
        <v>95</v>
      </c>
      <c r="F592" s="60">
        <v>800</v>
      </c>
      <c r="G592" s="60">
        <v>800</v>
      </c>
      <c r="H592" s="60">
        <v>798</v>
      </c>
      <c r="I592" s="36">
        <v>100</v>
      </c>
    </row>
    <row r="593" spans="2:9" ht="20.100000000000001" customHeight="1" x14ac:dyDescent="0.25">
      <c r="B593" s="68">
        <v>4221</v>
      </c>
      <c r="C593" s="69"/>
      <c r="D593" s="51"/>
      <c r="E593" s="51" t="s">
        <v>96</v>
      </c>
      <c r="F593" s="60">
        <v>800</v>
      </c>
      <c r="G593" s="60">
        <v>800</v>
      </c>
      <c r="H593" s="60">
        <v>798</v>
      </c>
      <c r="I593" s="36">
        <v>100</v>
      </c>
    </row>
    <row r="594" spans="2:9" ht="20.100000000000001" customHeight="1" x14ac:dyDescent="0.25">
      <c r="B594" s="112" t="s">
        <v>206</v>
      </c>
      <c r="C594" s="113"/>
      <c r="D594" s="114"/>
      <c r="E594" s="128" t="s">
        <v>198</v>
      </c>
      <c r="F594" s="60"/>
      <c r="G594" s="60"/>
      <c r="H594" s="60"/>
      <c r="I594" s="36"/>
    </row>
    <row r="595" spans="2:9" ht="20.100000000000001" customHeight="1" x14ac:dyDescent="0.25">
      <c r="B595" s="166" t="s">
        <v>222</v>
      </c>
      <c r="C595" s="167"/>
      <c r="D595" s="168"/>
      <c r="E595" s="128" t="s">
        <v>301</v>
      </c>
      <c r="F595" s="60"/>
      <c r="G595" s="60"/>
      <c r="H595" s="60"/>
      <c r="I595" s="36"/>
    </row>
    <row r="596" spans="2:9" ht="20.100000000000001" customHeight="1" x14ac:dyDescent="0.25">
      <c r="B596" s="120">
        <v>7</v>
      </c>
      <c r="C596" s="121"/>
      <c r="D596" s="122"/>
      <c r="E596" s="116" t="s">
        <v>198</v>
      </c>
      <c r="F596" s="127"/>
      <c r="G596" s="127"/>
      <c r="H596" s="129"/>
      <c r="I596" s="127"/>
    </row>
    <row r="597" spans="2:9" ht="20.100000000000001" customHeight="1" x14ac:dyDescent="0.25">
      <c r="B597" s="68">
        <v>4</v>
      </c>
      <c r="C597" s="69"/>
      <c r="D597" s="51"/>
      <c r="E597" s="53" t="s">
        <v>6</v>
      </c>
      <c r="F597" s="60">
        <v>6300</v>
      </c>
      <c r="G597" s="60">
        <v>6300</v>
      </c>
      <c r="H597" s="60">
        <v>6236</v>
      </c>
      <c r="I597" s="36">
        <v>99</v>
      </c>
    </row>
    <row r="598" spans="2:9" ht="27.75" customHeight="1" x14ac:dyDescent="0.25">
      <c r="B598" s="68">
        <v>42</v>
      </c>
      <c r="C598" s="69"/>
      <c r="D598" s="51"/>
      <c r="E598" s="53" t="s">
        <v>221</v>
      </c>
      <c r="F598" s="60">
        <v>6300</v>
      </c>
      <c r="G598" s="60">
        <v>6300</v>
      </c>
      <c r="H598" s="60">
        <v>6236</v>
      </c>
      <c r="I598" s="36">
        <v>99</v>
      </c>
    </row>
    <row r="599" spans="2:9" x14ac:dyDescent="0.25">
      <c r="B599" s="68">
        <v>422</v>
      </c>
      <c r="C599" s="69"/>
      <c r="D599" s="51"/>
      <c r="E599" s="53" t="s">
        <v>95</v>
      </c>
      <c r="F599" s="60">
        <v>6300</v>
      </c>
      <c r="G599" s="60">
        <v>6300</v>
      </c>
      <c r="H599" s="60">
        <v>6236</v>
      </c>
      <c r="I599" s="36">
        <v>99</v>
      </c>
    </row>
    <row r="600" spans="2:9" x14ac:dyDescent="0.25">
      <c r="B600" s="68">
        <v>4223</v>
      </c>
      <c r="C600" s="69"/>
      <c r="D600" s="51"/>
      <c r="E600" s="51" t="s">
        <v>106</v>
      </c>
      <c r="F600" s="60">
        <v>6300</v>
      </c>
      <c r="G600" s="60">
        <v>6300</v>
      </c>
      <c r="H600" s="60">
        <v>6236</v>
      </c>
      <c r="I600" s="36">
        <v>99</v>
      </c>
    </row>
    <row r="601" spans="2:9" x14ac:dyDescent="0.25">
      <c r="B601" s="166" t="s">
        <v>206</v>
      </c>
      <c r="C601" s="167"/>
      <c r="D601" s="168"/>
      <c r="E601" s="128" t="s">
        <v>198</v>
      </c>
      <c r="F601" s="60"/>
      <c r="G601" s="60"/>
      <c r="H601" s="60"/>
      <c r="I601" s="36"/>
    </row>
    <row r="602" spans="2:9" ht="15" customHeight="1" x14ac:dyDescent="0.25">
      <c r="B602" s="166" t="s">
        <v>268</v>
      </c>
      <c r="C602" s="167"/>
      <c r="D602" s="168"/>
      <c r="E602" s="51" t="s">
        <v>110</v>
      </c>
      <c r="F602" s="60"/>
      <c r="G602" s="60"/>
      <c r="H602" s="60"/>
      <c r="I602" s="36"/>
    </row>
    <row r="603" spans="2:9" x14ac:dyDescent="0.25">
      <c r="B603" s="120">
        <v>7</v>
      </c>
      <c r="C603" s="121"/>
      <c r="D603" s="122"/>
      <c r="E603" s="116" t="s">
        <v>198</v>
      </c>
      <c r="F603" s="127"/>
      <c r="G603" s="127"/>
      <c r="H603" s="129"/>
      <c r="I603" s="127"/>
    </row>
    <row r="604" spans="2:9" x14ac:dyDescent="0.25">
      <c r="B604" s="68">
        <v>4</v>
      </c>
      <c r="C604" s="69"/>
      <c r="D604" s="51"/>
      <c r="E604" s="53" t="s">
        <v>6</v>
      </c>
      <c r="F604" s="60">
        <v>3000</v>
      </c>
      <c r="G604" s="60">
        <v>3000</v>
      </c>
      <c r="H604" s="60">
        <v>0</v>
      </c>
      <c r="I604" s="36"/>
    </row>
    <row r="605" spans="2:9" ht="25.5" x14ac:dyDescent="0.25">
      <c r="B605" s="68">
        <v>45</v>
      </c>
      <c r="C605" s="69"/>
      <c r="D605" s="51"/>
      <c r="E605" s="53" t="s">
        <v>221</v>
      </c>
      <c r="F605" s="60">
        <v>3000</v>
      </c>
      <c r="G605" s="60">
        <v>3000</v>
      </c>
      <c r="H605" s="60">
        <v>0</v>
      </c>
      <c r="I605" s="36"/>
    </row>
    <row r="606" spans="2:9" x14ac:dyDescent="0.25">
      <c r="B606" s="68">
        <v>453</v>
      </c>
      <c r="C606" s="69"/>
      <c r="D606" s="51"/>
      <c r="E606" s="51" t="s">
        <v>110</v>
      </c>
      <c r="F606" s="60">
        <v>3000</v>
      </c>
      <c r="G606" s="60">
        <v>3000</v>
      </c>
      <c r="H606" s="60">
        <v>0</v>
      </c>
      <c r="I606" s="36"/>
    </row>
    <row r="607" spans="2:9" x14ac:dyDescent="0.25">
      <c r="B607" s="68">
        <v>4531</v>
      </c>
      <c r="C607" s="69"/>
      <c r="D607" s="51"/>
      <c r="E607" s="51" t="s">
        <v>110</v>
      </c>
      <c r="F607" s="60">
        <v>3000</v>
      </c>
      <c r="G607" s="60">
        <v>3000</v>
      </c>
      <c r="H607" s="60">
        <v>0</v>
      </c>
      <c r="I607" s="36"/>
    </row>
  </sheetData>
  <mergeCells count="172">
    <mergeCell ref="B276:D276"/>
    <mergeCell ref="B283:D283"/>
    <mergeCell ref="B454:D454"/>
    <mergeCell ref="B460:D460"/>
    <mergeCell ref="B461:D461"/>
    <mergeCell ref="B488:D488"/>
    <mergeCell ref="B489:D489"/>
    <mergeCell ref="B474:D474"/>
    <mergeCell ref="B475:D475"/>
    <mergeCell ref="B468:D468"/>
    <mergeCell ref="B482:D482"/>
    <mergeCell ref="B293:D293"/>
    <mergeCell ref="B294:D294"/>
    <mergeCell ref="B307:D307"/>
    <mergeCell ref="B308:D308"/>
    <mergeCell ref="B440:D440"/>
    <mergeCell ref="B446:D446"/>
    <mergeCell ref="B411:D411"/>
    <mergeCell ref="B412:D412"/>
    <mergeCell ref="B467:D467"/>
    <mergeCell ref="B397:D397"/>
    <mergeCell ref="B398:D398"/>
    <mergeCell ref="B321:D321"/>
    <mergeCell ref="B384:D384"/>
    <mergeCell ref="B545:D545"/>
    <mergeCell ref="B581:D581"/>
    <mergeCell ref="B573:D573"/>
    <mergeCell ref="B447:D447"/>
    <mergeCell ref="B453:D453"/>
    <mergeCell ref="B404:D404"/>
    <mergeCell ref="B405:D405"/>
    <mergeCell ref="B418:D418"/>
    <mergeCell ref="B419:D419"/>
    <mergeCell ref="B425:D425"/>
    <mergeCell ref="B426:D426"/>
    <mergeCell ref="B432:D432"/>
    <mergeCell ref="B433:D433"/>
    <mergeCell ref="B439:D439"/>
    <mergeCell ref="B517:D517"/>
    <mergeCell ref="B503:D503"/>
    <mergeCell ref="B516:D516"/>
    <mergeCell ref="B269:D269"/>
    <mergeCell ref="B323:D323"/>
    <mergeCell ref="B602:D602"/>
    <mergeCell ref="B524:D524"/>
    <mergeCell ref="B525:D525"/>
    <mergeCell ref="B595:D595"/>
    <mergeCell ref="B552:D552"/>
    <mergeCell ref="B553:D553"/>
    <mergeCell ref="B559:D559"/>
    <mergeCell ref="B560:D560"/>
    <mergeCell ref="B566:D566"/>
    <mergeCell ref="B567:D567"/>
    <mergeCell ref="B580:D580"/>
    <mergeCell ref="B546:D546"/>
    <mergeCell ref="B587:D587"/>
    <mergeCell ref="B588:D588"/>
    <mergeCell ref="B574:D574"/>
    <mergeCell ref="B531:D531"/>
    <mergeCell ref="B532:D532"/>
    <mergeCell ref="B538:D538"/>
    <mergeCell ref="B601:D601"/>
    <mergeCell ref="B510:D510"/>
    <mergeCell ref="B495:D495"/>
    <mergeCell ref="B539:D539"/>
    <mergeCell ref="B71:D71"/>
    <mergeCell ref="B78:D78"/>
    <mergeCell ref="B85:D85"/>
    <mergeCell ref="B92:D92"/>
    <mergeCell ref="B98:D98"/>
    <mergeCell ref="B171:D171"/>
    <mergeCell ref="B177:D177"/>
    <mergeCell ref="B178:D178"/>
    <mergeCell ref="B322:D322"/>
    <mergeCell ref="B286:D286"/>
    <mergeCell ref="B284:D284"/>
    <mergeCell ref="B300:D300"/>
    <mergeCell ref="B301:D301"/>
    <mergeCell ref="B314:D314"/>
    <mergeCell ref="B315:D315"/>
    <mergeCell ref="B135:D135"/>
    <mergeCell ref="B136:D136"/>
    <mergeCell ref="B142:D142"/>
    <mergeCell ref="B143:D143"/>
    <mergeCell ref="B262:D262"/>
    <mergeCell ref="B247:D247"/>
    <mergeCell ref="B255:D255"/>
    <mergeCell ref="B261:D261"/>
    <mergeCell ref="B234:D234"/>
    <mergeCell ref="B2:I2"/>
    <mergeCell ref="B14:D14"/>
    <mergeCell ref="B8:D8"/>
    <mergeCell ref="B12:D12"/>
    <mergeCell ref="B13:D13"/>
    <mergeCell ref="B10:D10"/>
    <mergeCell ref="B9:D9"/>
    <mergeCell ref="B11:D11"/>
    <mergeCell ref="B4:I4"/>
    <mergeCell ref="B6:E6"/>
    <mergeCell ref="B7:E7"/>
    <mergeCell ref="B370:D370"/>
    <mergeCell ref="B341:D341"/>
    <mergeCell ref="B342:D342"/>
    <mergeCell ref="B156:D156"/>
    <mergeCell ref="B157:D157"/>
    <mergeCell ref="B362:D362"/>
    <mergeCell ref="B363:D363"/>
    <mergeCell ref="B369:D369"/>
    <mergeCell ref="B227:D227"/>
    <mergeCell ref="B332:D332"/>
    <mergeCell ref="B254:D254"/>
    <mergeCell ref="B248:D248"/>
    <mergeCell ref="B170:D170"/>
    <mergeCell ref="B164:D164"/>
    <mergeCell ref="B184:D184"/>
    <mergeCell ref="B192:D192"/>
    <mergeCell ref="B199:D199"/>
    <mergeCell ref="B185:D185"/>
    <mergeCell ref="B333:D333"/>
    <mergeCell ref="B206:D206"/>
    <mergeCell ref="B213:D213"/>
    <mergeCell ref="B220:D220"/>
    <mergeCell ref="B275:D275"/>
    <mergeCell ref="B287:D287"/>
    <mergeCell ref="B36:D36"/>
    <mergeCell ref="B348:D348"/>
    <mergeCell ref="B349:D349"/>
    <mergeCell ref="B355:D355"/>
    <mergeCell ref="B356:D356"/>
    <mergeCell ref="B285:D285"/>
    <mergeCell ref="B163:D163"/>
    <mergeCell ref="B23:D23"/>
    <mergeCell ref="B20:D20"/>
    <mergeCell ref="B21:D21"/>
    <mergeCell ref="B22:D22"/>
    <mergeCell ref="B240:D240"/>
    <mergeCell ref="B241:D241"/>
    <mergeCell ref="B268:D268"/>
    <mergeCell ref="B34:D34"/>
    <mergeCell ref="B121:D121"/>
    <mergeCell ref="B99:D99"/>
    <mergeCell ref="B100:D100"/>
    <mergeCell ref="B101:D101"/>
    <mergeCell ref="B43:D43"/>
    <mergeCell ref="B50:D50"/>
    <mergeCell ref="B107:D107"/>
    <mergeCell ref="B108:D108"/>
    <mergeCell ref="B64:D64"/>
    <mergeCell ref="B324:D324"/>
    <mergeCell ref="B390:D390"/>
    <mergeCell ref="B391:D391"/>
    <mergeCell ref="B325:D325"/>
    <mergeCell ref="B331:D331"/>
    <mergeCell ref="B376:D376"/>
    <mergeCell ref="B377:D377"/>
    <mergeCell ref="B15:D15"/>
    <mergeCell ref="B114:D114"/>
    <mergeCell ref="B115:D115"/>
    <mergeCell ref="B383:D383"/>
    <mergeCell ref="B19:D19"/>
    <mergeCell ref="B18:D18"/>
    <mergeCell ref="B122:D122"/>
    <mergeCell ref="B149:D149"/>
    <mergeCell ref="B150:D150"/>
    <mergeCell ref="B128:D128"/>
    <mergeCell ref="B129:D129"/>
    <mergeCell ref="B27:D27"/>
    <mergeCell ref="B28:D28"/>
    <mergeCell ref="B29:D29"/>
    <mergeCell ref="B30:D30"/>
    <mergeCell ref="B31:D31"/>
    <mergeCell ref="B57:D57"/>
  </mergeCells>
  <pageMargins left="0.25" right="0.25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11</vt:i4>
      </vt:variant>
      <vt:variant>
        <vt:lpstr>Imenovani rasponi</vt:lpstr>
      </vt:variant>
      <vt:variant>
        <vt:i4>2</vt:i4>
      </vt:variant>
    </vt:vector>
  </HeadingPairs>
  <TitlesOfParts>
    <vt:vector size="13" baseType="lpstr">
      <vt:lpstr>SAŽETAK</vt:lpstr>
      <vt:lpstr> Račun prihoda i rashoda</vt:lpstr>
      <vt:lpstr>Rashodi prema izvorima financir</vt:lpstr>
      <vt:lpstr>Rashodi prema funkcijskoj k </vt:lpstr>
      <vt:lpstr>List3</vt:lpstr>
      <vt:lpstr>List4</vt:lpstr>
      <vt:lpstr>Račun financiranja</vt:lpstr>
      <vt:lpstr>Račun fin prema izvorima f</vt:lpstr>
      <vt:lpstr>POSEBNI DIO</vt:lpstr>
      <vt:lpstr>List2</vt:lpstr>
      <vt:lpstr>List1</vt:lpstr>
      <vt:lpstr>' Račun prihoda i rashoda'!Podrucje_ispisa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stipe</cp:lastModifiedBy>
  <cp:lastPrinted>2026-03-18T11:36:57Z</cp:lastPrinted>
  <dcterms:created xsi:type="dcterms:W3CDTF">2022-08-12T12:51:27Z</dcterms:created>
  <dcterms:modified xsi:type="dcterms:W3CDTF">2026-03-23T18:39:25Z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