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9029"/>
  <workbookPr/>
  <mc:AlternateContent xmlns:mc="http://schemas.openxmlformats.org/markup-compatibility/2006">
    <mc:Choice Requires="x15">
      <x15ac:absPath xmlns:x15ac="http://schemas.microsoft.com/office/spreadsheetml/2010/11/ac" url="C:\Users\stipe\Desktop\"/>
    </mc:Choice>
  </mc:AlternateContent>
  <bookViews>
    <workbookView xWindow="0" yWindow="0" windowWidth="28800" windowHeight="12210"/>
  </bookViews>
  <sheets>
    <sheet name="SAŽETAK" sheetId="1" r:id="rId1"/>
    <sheet name=" Račun prihoda i rashoda" sheetId="3" r:id="rId2"/>
    <sheet name="Rashodi prema izvorima finan" sheetId="5" r:id="rId3"/>
    <sheet name="Rashodi prema funkcijskoj k " sheetId="8" r:id="rId4"/>
    <sheet name="List3" sheetId="13" state="hidden" r:id="rId5"/>
    <sheet name="List4" sheetId="14" state="hidden" r:id="rId6"/>
    <sheet name="Račun financiranja" sheetId="6" r:id="rId7"/>
    <sheet name="Račun fin prema izvorima f" sheetId="10" r:id="rId8"/>
    <sheet name="POSEBNI DIO" sheetId="7" r:id="rId9"/>
    <sheet name="List2" sheetId="12" state="hidden" r:id="rId10"/>
    <sheet name="List1" sheetId="11" state="hidden" r:id="rId11"/>
  </sheets>
  <definedNames>
    <definedName name="_xlnm.Print_Area" localSheetId="1">' Račun prihoda i rashoda'!$B$1:$I$85</definedName>
    <definedName name="_xlnm.Print_Area" localSheetId="0">SAŽETAK!$B$1:$K$27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7" l="1"/>
  <c r="F8" i="7"/>
  <c r="H8" i="7" l="1"/>
  <c r="H498" i="7"/>
  <c r="H742" i="7" l="1"/>
  <c r="H741" i="7"/>
  <c r="H740" i="7"/>
  <c r="H743" i="7"/>
  <c r="H645" i="7"/>
  <c r="H644" i="7"/>
  <c r="H643" i="7"/>
  <c r="H642" i="7"/>
  <c r="H505" i="7" l="1"/>
  <c r="H504" i="7"/>
  <c r="H503" i="7"/>
  <c r="H502" i="7"/>
  <c r="H143" i="7"/>
  <c r="H168" i="7" l="1"/>
  <c r="H10" i="7"/>
  <c r="H60" i="7" l="1"/>
  <c r="F404" i="7" l="1"/>
  <c r="G143" i="7"/>
  <c r="F143" i="7"/>
  <c r="G10" i="7" l="1"/>
  <c r="F10" i="7"/>
  <c r="F21" i="10" l="1"/>
  <c r="F35" i="10"/>
  <c r="F23" i="10"/>
  <c r="F25" i="10"/>
  <c r="F24" i="10"/>
  <c r="C21" i="10"/>
  <c r="C48" i="10"/>
  <c r="C23" i="10"/>
  <c r="C25" i="10"/>
  <c r="C24" i="10"/>
  <c r="C6" i="10"/>
  <c r="E21" i="10"/>
  <c r="D21" i="10"/>
  <c r="D48" i="10"/>
  <c r="E35" i="10"/>
  <c r="D23" i="10"/>
  <c r="D24" i="10"/>
  <c r="E6" i="10"/>
  <c r="D6" i="10"/>
  <c r="E48" i="5"/>
  <c r="F18" i="5"/>
  <c r="F48" i="5"/>
  <c r="F50" i="5"/>
  <c r="F52" i="5"/>
  <c r="F55" i="5"/>
  <c r="F56" i="5"/>
  <c r="F57" i="5"/>
  <c r="D21" i="5" l="1"/>
  <c r="C21" i="5"/>
  <c r="C18" i="5"/>
  <c r="E21" i="5" l="1"/>
  <c r="F21" i="5"/>
  <c r="F23" i="5"/>
  <c r="F28" i="5"/>
  <c r="F24" i="5"/>
  <c r="H32" i="3" l="1"/>
  <c r="E18" i="5" l="1"/>
  <c r="E27" i="5"/>
  <c r="D18" i="5"/>
  <c r="D27" i="5"/>
  <c r="D23" i="5"/>
  <c r="D6" i="5"/>
  <c r="H11" i="3"/>
  <c r="G41" i="7" l="1"/>
  <c r="E23" i="10"/>
  <c r="E25" i="10"/>
  <c r="E24" i="10"/>
  <c r="E23" i="5"/>
  <c r="F6" i="5"/>
  <c r="C6" i="5"/>
  <c r="J11" i="3" l="1"/>
  <c r="G11" i="3"/>
  <c r="J73" i="3"/>
  <c r="J74" i="3"/>
  <c r="J32" i="3"/>
  <c r="G32" i="3"/>
  <c r="J33" i="3"/>
  <c r="G33" i="3"/>
  <c r="J42" i="3"/>
  <c r="J34" i="3"/>
  <c r="I34" i="3"/>
  <c r="G42" i="3"/>
  <c r="G34" i="3"/>
  <c r="G74" i="3"/>
  <c r="G73" i="3"/>
  <c r="J10" i="3" l="1"/>
  <c r="J15" i="1"/>
  <c r="I15" i="1"/>
  <c r="H15" i="1"/>
  <c r="D120" i="6"/>
</calcChain>
</file>

<file path=xl/sharedStrings.xml><?xml version="1.0" encoding="utf-8"?>
<sst xmlns="http://schemas.openxmlformats.org/spreadsheetml/2006/main" count="1318" uniqueCount="382">
  <si>
    <t>PRIHODI UKUPNO</t>
  </si>
  <si>
    <t>RASHODI UKUPNO</t>
  </si>
  <si>
    <t>RAZLIKA - VIŠAK / MANJAK</t>
  </si>
  <si>
    <t>Prihodi poslovanja</t>
  </si>
  <si>
    <t>Rashodi poslovanja</t>
  </si>
  <si>
    <t>Rashodi za zaposlene</t>
  </si>
  <si>
    <t>Rashodi za nabavu nefinancijske imovine</t>
  </si>
  <si>
    <t>BROJČANA OZNAKA I NAZIV</t>
  </si>
  <si>
    <t>Primici od financijske imovine i zaduživanja</t>
  </si>
  <si>
    <t>Izdaci za financijsku imovinu i otplate zajmova</t>
  </si>
  <si>
    <t>II. POSEBNI DIO</t>
  </si>
  <si>
    <t>I. OPĆI DIO</t>
  </si>
  <si>
    <t>Materijalni rashodi</t>
  </si>
  <si>
    <t>Primici od zaduživanja</t>
  </si>
  <si>
    <t>Izdaci za otplatu glavnice primljenih kredita i zajmova</t>
  </si>
  <si>
    <t>PRIJENOS SREDSTAVA IZ PRETHODNE GODINE</t>
  </si>
  <si>
    <t>1 Opći prihodi i primici</t>
  </si>
  <si>
    <t>….</t>
  </si>
  <si>
    <t>3 Vlastiti prihodi</t>
  </si>
  <si>
    <t>INDEKS</t>
  </si>
  <si>
    <t>7 PRIHODI OD PRODAJE NEFINANCIJSKE IMOVINE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</si>
  <si>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</si>
  <si>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</si>
  <si>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</si>
  <si>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</si>
  <si>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</si>
  <si>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Plaće (Bruto)</t>
  </si>
  <si>
    <t>Plaće za redovan rad</t>
  </si>
  <si>
    <t>Naknade troškova zaposlenima</t>
  </si>
  <si>
    <t>6=5/2*100</t>
  </si>
  <si>
    <t>7=5/4*100</t>
  </si>
  <si>
    <t xml:space="preserve">IZVJEŠTAJ O PRIHODIMA I RASHODIMA PREMA EKONOMSKOJ KLASIFIKACIJI </t>
  </si>
  <si>
    <t>IZVJEŠTAJ O PRIHODIMA I RASHODIMA PREMA IZVORIMA FINANCIRANJA</t>
  </si>
  <si>
    <t>IZVJEŠTAJ O RASHODIMA PREMA FUNKCIJSKOJ KLASIFIKACIJI</t>
  </si>
  <si>
    <t xml:space="preserve">IZVJEŠTAJ RAČUNA FINANCIRANJA PREMA EKONOMSKOJ KLASIFIKACIJI </t>
  </si>
  <si>
    <t>Primljeni krediti i zajmovi od međunarodnih organizacija, institucija i tijela EU te inozemnih vlada</t>
  </si>
  <si>
    <t>Primljeni zajmovi od međunarodnih organizacija</t>
  </si>
  <si>
    <t>Otplata glavnice primljenih kredita i zajmova od međunarodnih organizacija, institucija i tijela EU te inozemnih vlada</t>
  </si>
  <si>
    <t>Otplata glavnice primljenih zajmova od međunarodnih organizacija</t>
  </si>
  <si>
    <t>IZVJEŠTAJ RAČUNA FINANCIRANJA PREMA IZVORIMA FINANCIRANJA</t>
  </si>
  <si>
    <t>5=4/3*100</t>
  </si>
  <si>
    <t>UKUPNO PRIMICI</t>
  </si>
  <si>
    <t xml:space="preserve">UKUPNO IZDACI </t>
  </si>
  <si>
    <t xml:space="preserve">UKUPNO PRIHODI </t>
  </si>
  <si>
    <t>UKUPNO RASHODI</t>
  </si>
  <si>
    <t>UKUPNO PRIHODI</t>
  </si>
  <si>
    <t>INDEKS**</t>
  </si>
  <si>
    <t>RAZLIKA PRIMITAKA I IZDATAKA</t>
  </si>
  <si>
    <t>SAŽETAK  RAČUNA PRIHODA I RASHODA I RAČUNA FINANCIRANJA</t>
  </si>
  <si>
    <t xml:space="preserve"> RAČUN FINANCIRANJA</t>
  </si>
  <si>
    <t xml:space="preserve"> RAČUN PRIHODA I RASHODA </t>
  </si>
  <si>
    <t xml:space="preserve">* Opći i posebni dio polugodišnjeg izvještaja o izvršenju proračuna sadrži samo izvorni plan ako od donošenja proračuna nije bilo izmjena i dopuna niti izvršenih preraspodjela odnosno izvorni plan i tekući plan ako je od donošenja proračuna bilo naknadno izvršenih preraspodjela.  
Opći i posebni dio polugodišnjeg izvještaja o izvršenju proračuna sadrži rebalans ako je od donošenja proračuna bilo izmjena i dopuna, odnosno rebalans i tekući plan ako je od izmjena i dopuna proračuna bilo naknadno izvršenih preraspodjela. </t>
  </si>
  <si>
    <t>IZVJEŠTAJ PO PROGRAMSKOJ KLASIFIKACIJI</t>
  </si>
  <si>
    <t>PRIJENOS SREDSTAVA U SLJEDEĆE RAZDOBLJE</t>
  </si>
  <si>
    <t>SAŽETAK RAČUNA FINANCIRANJA</t>
  </si>
  <si>
    <t xml:space="preserve">NETO FINANCIRANJE </t>
  </si>
  <si>
    <t xml:space="preserve">VIŠAK/MANJAK + NETO FINANCIRANJE </t>
  </si>
  <si>
    <t>Napomena:  Iznosi u stupcu "OSTVARENJE/IZVRŠENJE 1.-6.2022." preračunavaju se iz kuna u eure prema fiksnom tečaju konverzije (1 EUR=7,53450 kuna) i po pravilima za preračunavanje i zaokruživanje.</t>
  </si>
  <si>
    <t>Napomena : Iznosi u stupcima "OSTVARENJE/IZVRŠENJE 1.-6.2022." i "OSTVARENJE/IZVRŠENJE 1.-6. 2023." iskazuju se na dvije decimale.</t>
  </si>
  <si>
    <t xml:space="preserve">** AKO Opći i Posebni dio polugodišnjeg izvještaja ne sadrži "TEKUĆI PLAN 2023.", "INDEKS"("OSTVARENJE/IZVRŠENJE 1.-6.2023."/"TEKUĆI PLAN 2023.") iskazuje se kao "OSTVARENJE/IZVRŠENJE 1.-6.2023."/"IZVORNI PLAN 2023." ODNOSNO "REBALANS 2023." </t>
  </si>
  <si>
    <t>SAŽETAK RAČUNA PRIHODA I RASHODA</t>
  </si>
  <si>
    <t>03 Javni red i sigurnost</t>
  </si>
  <si>
    <t>032 Usluge protupožarne zaštite</t>
  </si>
  <si>
    <t>4 Posebni</t>
  </si>
  <si>
    <t>8 Imovina</t>
  </si>
  <si>
    <t>Prihodi od imovine</t>
  </si>
  <si>
    <t>Prihodi od upravnih pristojbi i po posebnim propisima</t>
  </si>
  <si>
    <t>Prihodi po posebnim propisima</t>
  </si>
  <si>
    <t>Ostali nespomenuti prihodi</t>
  </si>
  <si>
    <t>Prihodi od financijske imovine</t>
  </si>
  <si>
    <t>Kamate na oročena sredstva i depozite po viđenju</t>
  </si>
  <si>
    <t>Prihodi od prodaje proizvoda i roba te  pruženih usluga</t>
  </si>
  <si>
    <t>Prihodi od pruženih usluga</t>
  </si>
  <si>
    <t xml:space="preserve">Prihodi iz nadležnog proračuna </t>
  </si>
  <si>
    <t>Prihodi iz nadležnog proračuna za financiranje redovne djelatnosti proračunskih korisnika</t>
  </si>
  <si>
    <t>Prihodi iz nadležnog proračuna za financiranje rashoda poslovanja</t>
  </si>
  <si>
    <t>Ostali rashodi za zaposlene</t>
  </si>
  <si>
    <t>Doprinosi na plaće</t>
  </si>
  <si>
    <t>Doprinosi za mirovinsko osiguranje</t>
  </si>
  <si>
    <t>Doprinosi za obavezno zdravstveno osiguranje</t>
  </si>
  <si>
    <t>Naknade za prijevoz za rad na terenu i odvojeni život</t>
  </si>
  <si>
    <t>Rashodi za materijal i energiju</t>
  </si>
  <si>
    <t>Uredski materijal i ostali materijalni rashodi</t>
  </si>
  <si>
    <t>Materijal i sirovine</t>
  </si>
  <si>
    <t>Energija</t>
  </si>
  <si>
    <t>Materijal i dijelovi za tekuće i investicijsko održavanje</t>
  </si>
  <si>
    <t>Sitni inventar i auto gume</t>
  </si>
  <si>
    <t>Službena, radna i zaštitna odjeća i obuća</t>
  </si>
  <si>
    <t>Rashodi za usluge</t>
  </si>
  <si>
    <t>Usluge telefona, pošte i prijevoza</t>
  </si>
  <si>
    <t>Usluge tekućeg i investicijskog održavanja</t>
  </si>
  <si>
    <t>Usluge promidžbe i informiranja</t>
  </si>
  <si>
    <t>Komunalne usluge</t>
  </si>
  <si>
    <t>Zdravstvene i veterinarske usluge</t>
  </si>
  <si>
    <t>Računalne usluge</t>
  </si>
  <si>
    <t>Ostali nespomenuti rashodi poslovanja</t>
  </si>
  <si>
    <t>Premije osiguranja</t>
  </si>
  <si>
    <t>Bankarske usluge u usluge platnog prometa</t>
  </si>
  <si>
    <t>Ostali financijski rashodi</t>
  </si>
  <si>
    <t>Financijski rashodi</t>
  </si>
  <si>
    <t>Postrojenja i oprema</t>
  </si>
  <si>
    <t>Uredska oprema i namještaj</t>
  </si>
  <si>
    <t>Rashodi za nabavu proizuvedene dugotrajne imovine</t>
  </si>
  <si>
    <t>Uređaji,strojevi i oprema ostale namjene</t>
  </si>
  <si>
    <t>Službena putovanja</t>
  </si>
  <si>
    <t>Stručno usavršavanje zaposlenika</t>
  </si>
  <si>
    <t>Ostale usluge</t>
  </si>
  <si>
    <t>Reprezentacija</t>
  </si>
  <si>
    <t>Članarine i norme</t>
  </si>
  <si>
    <t>Ostali nespomenuti financijski rashodi</t>
  </si>
  <si>
    <t>Komunikacijska oprema</t>
  </si>
  <si>
    <t>Oprema za održavanje i zaštitu</t>
  </si>
  <si>
    <t>Instrumenti,uređaji i strojevi</t>
  </si>
  <si>
    <t>Prijevozna sredstva u cestovnom prometu</t>
  </si>
  <si>
    <t>Rashodi za dodatna ulaganja na nefinancijskoj imovini</t>
  </si>
  <si>
    <t>Dodatna ulaganja na prijevoznim sredstvima</t>
  </si>
  <si>
    <t xml:space="preserve">Prijevozna sredstva   </t>
  </si>
  <si>
    <t>67 Prihodi za financiranje rashoda posl</t>
  </si>
  <si>
    <t>66 Vlastiti prihodi</t>
  </si>
  <si>
    <t>64 Prihodi od imovine</t>
  </si>
  <si>
    <t>65 Prihodi po posebnim propisima</t>
  </si>
  <si>
    <t>Dec sredstva - minimalni standard</t>
  </si>
  <si>
    <t>Iznad minimalnog standarda</t>
  </si>
  <si>
    <t>3  Vlastiti prihodi</t>
  </si>
  <si>
    <t>8  Imovina</t>
  </si>
  <si>
    <t>4   Posebni</t>
  </si>
  <si>
    <t>67 Prihodi za financiranje rashoda poslovanja</t>
  </si>
  <si>
    <t>31 Rashodi za zaposlene</t>
  </si>
  <si>
    <t>32 Materijalni rashodi</t>
  </si>
  <si>
    <t>34 Financijski rashodi</t>
  </si>
  <si>
    <t>42 Nematerijalna imovina</t>
  </si>
  <si>
    <t>3 Rashodi poslovanja</t>
  </si>
  <si>
    <t>4 Rashodi za nabavu nefinancijske imovine</t>
  </si>
  <si>
    <t>42 Rashodi za nabavu proizvedene dugotrajne imovine</t>
  </si>
  <si>
    <t>45 Rashodi za dodatna ulaganja na nefinancijskoj imovini</t>
  </si>
  <si>
    <t>JAVNA VATROGASNA POSTROJBA GRADA IMOTSKOG</t>
  </si>
  <si>
    <t>OPĆI PRIHODI I PRIMICI</t>
  </si>
  <si>
    <t>PROGRAM A01</t>
  </si>
  <si>
    <t>DECENTRALIZIRANA SREDSTVA</t>
  </si>
  <si>
    <t>A01</t>
  </si>
  <si>
    <t>PLAĆE</t>
  </si>
  <si>
    <t>Aktivnost A100001</t>
  </si>
  <si>
    <t>Plaće</t>
  </si>
  <si>
    <t>Aktivnost A100002</t>
  </si>
  <si>
    <t>Doprinosi za obvezno zdravstveno osiguranje</t>
  </si>
  <si>
    <t>Naknada troškova zaposlenima</t>
  </si>
  <si>
    <t>Aktivnost A100003</t>
  </si>
  <si>
    <t>Naknade za prijevoz,za rad na terenu i odvojeni život</t>
  </si>
  <si>
    <t>Aktivnost A100004</t>
  </si>
  <si>
    <t>Aktivnost A100005</t>
  </si>
  <si>
    <t>Aktivnost A100006</t>
  </si>
  <si>
    <t>Aktivnost A100007</t>
  </si>
  <si>
    <t>Aktivnost A100010</t>
  </si>
  <si>
    <t>Službena,radna i zaštitna odjeća i obuća</t>
  </si>
  <si>
    <t>Aktivnost A100011</t>
  </si>
  <si>
    <t>PROGRAM A02</t>
  </si>
  <si>
    <t>PROGRAM 1000</t>
  </si>
  <si>
    <t>FINANCIRANJE VATROGASTVA DECENTRALIZIRANA SREDSTVA</t>
  </si>
  <si>
    <t>DECENTRALIZIRANA SREDSTVA - MINIMALNI STANDARD</t>
  </si>
  <si>
    <t>FINANCIRANJE VATROGASTVA - IZNAD MINIMALNOG STANDARDA</t>
  </si>
  <si>
    <t>PROGRAM 1001</t>
  </si>
  <si>
    <t>IZNAD MINIMALNOG STANDARDA</t>
  </si>
  <si>
    <t>A02</t>
  </si>
  <si>
    <t>Aktivnost A200001</t>
  </si>
  <si>
    <t>Plaće za prekovremeni rad</t>
  </si>
  <si>
    <t>Aktivnost A200002</t>
  </si>
  <si>
    <t>Aktivnost A200003</t>
  </si>
  <si>
    <t>Aktivnost A200005</t>
  </si>
  <si>
    <t>Aktivnost A200006</t>
  </si>
  <si>
    <t>Aktivnost A200007</t>
  </si>
  <si>
    <t>Ostale računalne usluge</t>
  </si>
  <si>
    <t>Aktivnost A200009</t>
  </si>
  <si>
    <t>Bankarske usluge i usluge platnog prometa</t>
  </si>
  <si>
    <t>Aktivnost A200010</t>
  </si>
  <si>
    <t>Rashodi za nabavu proizvedene dugotrajne imovine</t>
  </si>
  <si>
    <t>VLASTITI PRIHODI</t>
  </si>
  <si>
    <t>PROGRAM A03</t>
  </si>
  <si>
    <t>PROGRAM 1003</t>
  </si>
  <si>
    <t>A03</t>
  </si>
  <si>
    <t>Aktivnost A300001</t>
  </si>
  <si>
    <t>IMOVINA</t>
  </si>
  <si>
    <t>PROGRAM A04</t>
  </si>
  <si>
    <t>PROGRAM 1004</t>
  </si>
  <si>
    <t>A04</t>
  </si>
  <si>
    <t>Aktivnost A400001</t>
  </si>
  <si>
    <t>POSEBNI</t>
  </si>
  <si>
    <t>PRIHODI PO POSEBNIM PROPISIMA</t>
  </si>
  <si>
    <t>Plaće (i sezonski vatrogasci)</t>
  </si>
  <si>
    <t>Aktivnost A600005</t>
  </si>
  <si>
    <t>Terenska vozila (protupožarna)</t>
  </si>
  <si>
    <t>Prijevozna sredstva</t>
  </si>
  <si>
    <t>Pomoći iz inozemstva i od subjekata unutar općeg proračuna</t>
  </si>
  <si>
    <t>Pomoći proračunskim korisnicima iz proračuna koji im nije nadležan</t>
  </si>
  <si>
    <t>Tekuće pomoći proračunskim korisnicima iz proračuna koji im nije nadležan</t>
  </si>
  <si>
    <t>Zatezne kamate</t>
  </si>
  <si>
    <t>5 Pomoći</t>
  </si>
  <si>
    <t xml:space="preserve">63 Pomoći </t>
  </si>
  <si>
    <t>63 Tekuće pomoći od subjetata unutar proračuna</t>
  </si>
  <si>
    <t>42 Nefinancijska imovina</t>
  </si>
  <si>
    <t>IZVORNI PLAN ILI REBALANS 2024.*</t>
  </si>
  <si>
    <t>TEKUĆI PLAN 2024.*</t>
  </si>
  <si>
    <t>Kapitalne pomoći proračunskim korisnicima koji im nije nadležan</t>
  </si>
  <si>
    <t>Pomoći</t>
  </si>
  <si>
    <t>45 Rashodi za dodatna ulaganja</t>
  </si>
  <si>
    <t>Telefoni i ostali komunikac uređaji</t>
  </si>
  <si>
    <t>Oprema za grijanje ventil i hlađenje</t>
  </si>
  <si>
    <t>Računala i računalna oprema</t>
  </si>
  <si>
    <t>Namirnice</t>
  </si>
  <si>
    <t>Usluge telefona pošte i prijevoza</t>
  </si>
  <si>
    <t>Ostale usluge promidžbe i informiranja</t>
  </si>
  <si>
    <t>Opskrba vodom</t>
  </si>
  <si>
    <t>Rashodi protokola (vijenci,cvijeće i sl)</t>
  </si>
  <si>
    <t>Ostali instrumenti uređaji i strojevi</t>
  </si>
  <si>
    <t>A05</t>
  </si>
  <si>
    <t>Aktivnost A500001</t>
  </si>
  <si>
    <t>POMOĆI</t>
  </si>
  <si>
    <t>Ostala komunikacijska oprema</t>
  </si>
  <si>
    <t xml:space="preserve">OSTVARENJE/IZVRŠENJE 
1.-12.2023. </t>
  </si>
  <si>
    <t xml:space="preserve">OSTVARENJE/IZVRŠENJE 
1.-12.2024. </t>
  </si>
  <si>
    <t>OSTVARENJE/ IZVRŠENJE 
1.-12.2023.</t>
  </si>
  <si>
    <t xml:space="preserve">OSTVARENJE/ IZVRŠENJE 
1.-12.2024. </t>
  </si>
  <si>
    <t xml:space="preserve">OSTVARENJE/ IZVRŠENJE 
1.-12.2023. </t>
  </si>
  <si>
    <t xml:space="preserve"> IZVRŠENJE 
1.-12.2023.</t>
  </si>
  <si>
    <t xml:space="preserve"> IZVRŠENJE 
1.-12.2024. </t>
  </si>
  <si>
    <t>IZVRŠENJE FINANCIJSKOG PLANA PRORAČUNSKOG KORISNIKA DRŽAVNOG PRORAČUNA
ZA  2024. GODINU</t>
  </si>
  <si>
    <t>Ostale naknade troškova zaposlenima</t>
  </si>
  <si>
    <t>Aktivnost A100013</t>
  </si>
  <si>
    <t>4 Rashodi za nabavu nefinanci imovine</t>
  </si>
  <si>
    <t>42 Rashodi za nabavu proizv dugot imov</t>
  </si>
  <si>
    <t>45 Rash za dodat ulag</t>
  </si>
  <si>
    <t>Službena, radna i zaštitna odjeća</t>
  </si>
  <si>
    <t>Aktivnost A100015</t>
  </si>
  <si>
    <t>Aktivnost A100016</t>
  </si>
  <si>
    <t>Ostali materijal za potrebe redovnog poslovanja</t>
  </si>
  <si>
    <t>Ured mater i ost mater rash</t>
  </si>
  <si>
    <t>Aktivnost A100017</t>
  </si>
  <si>
    <t>Plin</t>
  </si>
  <si>
    <t>Aktivnost A100018</t>
  </si>
  <si>
    <t>Ostali mater i dijel za tekuće i inv održav</t>
  </si>
  <si>
    <t>Naknada za korištenje privatnog automobila u službene svrhe</t>
  </si>
  <si>
    <t>Aktivnost A100022</t>
  </si>
  <si>
    <t>Aktivnost A100023</t>
  </si>
  <si>
    <t>Literatura (publikacije,časopisi,glasila,knjige</t>
  </si>
  <si>
    <t>Uredsaki materijal i ostali materijalni rashodi</t>
  </si>
  <si>
    <t>Aktivnost A100024</t>
  </si>
  <si>
    <t>Naknade za prijevoz na posao i s posla</t>
  </si>
  <si>
    <t>Naknade za bolest,invalid i smrtni slučaj</t>
  </si>
  <si>
    <t>Regres za godišnji odmor</t>
  </si>
  <si>
    <t>Ostali nenavedeni rashodi za zaposlene</t>
  </si>
  <si>
    <t>Doprinosi za zdravstveno osiguranje</t>
  </si>
  <si>
    <t>Električna energija</t>
  </si>
  <si>
    <t>Motorni benzin i dizel gorivo</t>
  </si>
  <si>
    <t>Usluge telefona, telefaksa</t>
  </si>
  <si>
    <t>Poštarina (pisma,tiskanice i sl.)</t>
  </si>
  <si>
    <t>Aktivnost A200014</t>
  </si>
  <si>
    <t>Aktivnost A20024</t>
  </si>
  <si>
    <t>Otpremnine</t>
  </si>
  <si>
    <t>Aktivnost A200025</t>
  </si>
  <si>
    <t>Naknade za prijevoz,rad na terenu i odvojeni život</t>
  </si>
  <si>
    <t>Aktivnost A200026</t>
  </si>
  <si>
    <t>Tečajevi i stručni ispiti</t>
  </si>
  <si>
    <t>Aktivnost A200015</t>
  </si>
  <si>
    <t>Aktivnost A200016</t>
  </si>
  <si>
    <t>Obavezni i preventivni zdravstveni pregledi</t>
  </si>
  <si>
    <t>Aktivnost A200017</t>
  </si>
  <si>
    <t>Aktivnost A200018</t>
  </si>
  <si>
    <t>Usluge pri registraciji prijevoznih sredstava</t>
  </si>
  <si>
    <t>Aktivnost A200027</t>
  </si>
  <si>
    <t>Premija osiguranja prijevoznih sredstava</t>
  </si>
  <si>
    <t>Premije osiguranja zaposlenih</t>
  </si>
  <si>
    <t xml:space="preserve">Premije osiguranja </t>
  </si>
  <si>
    <t>Aktivnost A200028</t>
  </si>
  <si>
    <t>Aktivnost A200029</t>
  </si>
  <si>
    <t>Aktivnost A200030</t>
  </si>
  <si>
    <t>Tuzemne članarine</t>
  </si>
  <si>
    <t>Aktivnost A200031</t>
  </si>
  <si>
    <t>Materijali rashodi</t>
  </si>
  <si>
    <t>Aktivnost A200032</t>
  </si>
  <si>
    <t>Usluge banaka</t>
  </si>
  <si>
    <t>Usluge platnog prometa</t>
  </si>
  <si>
    <t>Aktivnost A200033</t>
  </si>
  <si>
    <t>Ostali nespomenuti financijski izdaci</t>
  </si>
  <si>
    <t>Aktivnost A200034</t>
  </si>
  <si>
    <t>Aktivnost A200035</t>
  </si>
  <si>
    <t>Ostale nespomenute usluge</t>
  </si>
  <si>
    <t>Naknada za prijevoz na posao i s posla</t>
  </si>
  <si>
    <t>Stručno usavršavanje zaposlenikka</t>
  </si>
  <si>
    <t>Rashodi za mjaterijal i energiju</t>
  </si>
  <si>
    <t>PROGRAM A05</t>
  </si>
  <si>
    <t>PROGRAM 1005</t>
  </si>
  <si>
    <t>Aktivnost A500004</t>
  </si>
  <si>
    <t>Aktivnost A500006</t>
  </si>
  <si>
    <t>Aktivnost A500007</t>
  </si>
  <si>
    <t>Aktivnost A500010</t>
  </si>
  <si>
    <t>Aktivnost A500011</t>
  </si>
  <si>
    <t>Aktivnost A500012</t>
  </si>
  <si>
    <t>Mjerni i kontrolni uređaji</t>
  </si>
  <si>
    <t>Aktivnost A500014</t>
  </si>
  <si>
    <t>Aktivnost A500015</t>
  </si>
  <si>
    <t>PROGRAM A07</t>
  </si>
  <si>
    <t>PROGRAM 1007</t>
  </si>
  <si>
    <t>Aktivnost A700001</t>
  </si>
  <si>
    <t>Plaće za zaposlene</t>
  </si>
  <si>
    <t>Aktivnost A700002</t>
  </si>
  <si>
    <t>A07</t>
  </si>
  <si>
    <t>Aktivnost A700003</t>
  </si>
  <si>
    <t>Aktivnost A700004</t>
  </si>
  <si>
    <t>Aktivnost A700005</t>
  </si>
  <si>
    <t>Usluge telefona,pošte i prijevoza</t>
  </si>
  <si>
    <t>Aktivnost A700006</t>
  </si>
  <si>
    <t>Poštarina (pisma,tiskanice i sl)</t>
  </si>
  <si>
    <t>Aktivnost A700007</t>
  </si>
  <si>
    <t>Usluge tek i inv održ postr i opr</t>
  </si>
  <si>
    <t>Aktivnost A700008</t>
  </si>
  <si>
    <t>Usluge tek i inv održ transportnih sredstava</t>
  </si>
  <si>
    <t>Aktivnost A700009</t>
  </si>
  <si>
    <t>Ostale usluge tekućeg i invest održavanja</t>
  </si>
  <si>
    <t>Aktivnost A700010</t>
  </si>
  <si>
    <t>Aktivnost A700011</t>
  </si>
  <si>
    <t>Aktivnost A700012</t>
  </si>
  <si>
    <t>Aktivnost A700013</t>
  </si>
  <si>
    <t>Aktivnost A700014</t>
  </si>
  <si>
    <t>Grafičke,tiskarske,usluge kopiranja,uvezivanja</t>
  </si>
  <si>
    <t>Aktivnost A700015</t>
  </si>
  <si>
    <t>Aktivnost A700016</t>
  </si>
  <si>
    <t>Aktivnost A700017</t>
  </si>
  <si>
    <t>Premija osiguranja zaposlenih</t>
  </si>
  <si>
    <t>Aktivnost A700018</t>
  </si>
  <si>
    <t>Aktivnost A700019</t>
  </si>
  <si>
    <t>Aktivnost A700020</t>
  </si>
  <si>
    <t>Rashodi protokola (vijenci,cvijeće,svijeće,…)</t>
  </si>
  <si>
    <t>Aktivnost A700021</t>
  </si>
  <si>
    <t>Aktivnost A700022</t>
  </si>
  <si>
    <t>Aktivnost A700023</t>
  </si>
  <si>
    <t>Aktivnost A700024</t>
  </si>
  <si>
    <t>Ostali nespomenuti izdaci</t>
  </si>
  <si>
    <t>Aktivnost A700025</t>
  </si>
  <si>
    <t>Uredski namještaj</t>
  </si>
  <si>
    <t>Aktivnost A700026</t>
  </si>
  <si>
    <t>Ostala uredska oprema</t>
  </si>
  <si>
    <t>Aktivnost A700027</t>
  </si>
  <si>
    <t>Aktivnost A700028</t>
  </si>
  <si>
    <t>Aktivnost A700029</t>
  </si>
  <si>
    <t>Terenska vozila (protupožarna,vojna i sl)</t>
  </si>
  <si>
    <t>Aktivnost A700030</t>
  </si>
  <si>
    <t>Aktivnost A100025</t>
  </si>
  <si>
    <t>Materijal i dijel za tekuće i inv održ transp sred</t>
  </si>
  <si>
    <t xml:space="preserve">Materijal i dijelovi za tekuće i investicijsko održavanje </t>
  </si>
  <si>
    <t>Aktivnost A700031</t>
  </si>
  <si>
    <t>Aktivnost A700032</t>
  </si>
  <si>
    <t>Naknada za prijevoz,za rad na terenu</t>
  </si>
  <si>
    <t>Naknade za prijevoz,za rad na terenu</t>
  </si>
  <si>
    <t>Aktivnost A700033</t>
  </si>
  <si>
    <t>Aktivnost A700034</t>
  </si>
  <si>
    <t>Aktivnost A700035</t>
  </si>
  <si>
    <t>Uredski materijal</t>
  </si>
  <si>
    <t>Aktivnost A700036</t>
  </si>
  <si>
    <t>Literatura (časopisi,glasila…)</t>
  </si>
  <si>
    <t>Aktivnost A700037</t>
  </si>
  <si>
    <t>Materijal za čišćenje</t>
  </si>
  <si>
    <t>Aktivnost A700038</t>
  </si>
  <si>
    <t>Materijal za higijenske potrebe i njegu</t>
  </si>
  <si>
    <t>Aktivnost A700039</t>
  </si>
  <si>
    <t>Aktivnost A700040</t>
  </si>
  <si>
    <t>Aktivnost A700041</t>
  </si>
  <si>
    <t>Aktivnost A700042</t>
  </si>
  <si>
    <t>Aktivnost A700043</t>
  </si>
  <si>
    <t>Gorivo</t>
  </si>
  <si>
    <t>Aktivnost A700044</t>
  </si>
  <si>
    <t>Materijal i dijelovi za tekuće i investicijsko održavanje građevinskih objekata</t>
  </si>
  <si>
    <t>Aktivnost A700045</t>
  </si>
  <si>
    <t>Materijal i dijelovi za tekuće i investicijsko održavanje postrojenja i opreme</t>
  </si>
  <si>
    <t>Aktivnost A700046</t>
  </si>
  <si>
    <t>Materijal i dijelovi za tekuće i investicijsko održavanje transportnih sredstava</t>
  </si>
  <si>
    <t>Aktivnost A700047</t>
  </si>
  <si>
    <t>Ostali materijal za tekuće i investicijsko održavanje</t>
  </si>
  <si>
    <t>Aktivnost A700048</t>
  </si>
  <si>
    <t>Sitni inventar</t>
  </si>
  <si>
    <t>Aktivnost A700050</t>
  </si>
  <si>
    <t>Usluge telefona,pošte i prijevoza + dostava</t>
  </si>
  <si>
    <t>Oprema za grijanje,ventilaciju i hlađenje</t>
  </si>
  <si>
    <t>Aktivnost A700049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</si>
</sst>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1"/>
      <color theme="1"/>
      <name val="Times New Roman"/>
      <family val="1"/>
    </font>
    <font>
      <b/>
      <sz val="10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b/>
      <sz val="12"/>
      <color theme="1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sz val="10"/>
      <color rgb="FF000000"/>
      <name val="Arial"/>
      <family val="2"/>
      <charset val="238"/>
    </font>
    <font>
      <b/>
      <i/>
      <sz val="10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1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81">
    <xf numFmtId="0" fontId="0" fillId="0" borderId="0" xfId="0"/>
    <xf numFmtId="0" fontId="3" fillId="0" borderId="0" xfId="0" applyFont="1"/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3" fontId="3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 wrapText="1"/>
    </xf>
    <xf numFmtId="0" fontId="10" fillId="2" borderId="3" xfId="0" applyFont="1" applyFill="1" applyBorder="1" applyAlignment="1">
      <alignment horizontal="left" vertical="center" wrapText="1"/>
    </xf>
    <xf numFmtId="0" fontId="8" fillId="2" borderId="3" xfId="0" quotePrefix="1" applyFont="1" applyFill="1" applyBorder="1" applyAlignment="1">
      <alignment horizontal="left" vertical="center"/>
    </xf>
    <xf numFmtId="0" fontId="9" fillId="2" borderId="3" xfId="0" quotePrefix="1" applyFont="1" applyFill="1" applyBorder="1" applyAlignment="1">
      <alignment horizontal="left" vertical="center"/>
    </xf>
    <xf numFmtId="0" fontId="10" fillId="2" borderId="3" xfId="0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 vertical="center"/>
    </xf>
    <xf numFmtId="0" fontId="9" fillId="2" borderId="3" xfId="0" quotePrefix="1" applyFont="1" applyFill="1" applyBorder="1" applyAlignment="1">
      <alignment horizontal="left" vertical="center" wrapText="1"/>
    </xf>
    <xf numFmtId="0" fontId="10" fillId="2" borderId="3" xfId="0" applyFont="1" applyFill="1" applyBorder="1" applyAlignment="1">
      <alignment vertical="center" wrapText="1"/>
    </xf>
    <xf numFmtId="0" fontId="8" fillId="2" borderId="3" xfId="0" applyFont="1" applyFill="1" applyBorder="1" applyAlignment="1">
      <alignment vertical="center" wrapText="1"/>
    </xf>
    <xf numFmtId="3" fontId="6" fillId="3" borderId="3" xfId="0" applyNumberFormat="1" applyFont="1" applyFill="1" applyBorder="1" applyAlignment="1">
      <alignment horizontal="right"/>
    </xf>
    <xf numFmtId="3" fontId="6" fillId="0" borderId="3" xfId="0" applyNumberFormat="1" applyFont="1" applyBorder="1" applyAlignment="1">
      <alignment horizontal="right"/>
    </xf>
    <xf numFmtId="3" fontId="6" fillId="0" borderId="3" xfId="0" applyNumberFormat="1" applyFont="1" applyBorder="1" applyAlignment="1">
      <alignment horizontal="right" wrapText="1"/>
    </xf>
    <xf numFmtId="3" fontId="6" fillId="3" borderId="3" xfId="0" applyNumberFormat="1" applyFont="1" applyFill="1" applyBorder="1" applyAlignment="1">
      <alignment horizontal="right" wrapText="1"/>
    </xf>
    <xf numFmtId="0" fontId="10" fillId="3" borderId="1" xfId="0" applyFont="1" applyFill="1" applyBorder="1" applyAlignment="1">
      <alignment horizontal="left" vertical="center"/>
    </xf>
    <xf numFmtId="0" fontId="8" fillId="3" borderId="2" xfId="0" applyFont="1" applyFill="1" applyBorder="1" applyAlignment="1">
      <alignment vertical="center"/>
    </xf>
    <xf numFmtId="0" fontId="9" fillId="2" borderId="3" xfId="0" quotePrefix="1" applyFont="1" applyFill="1" applyBorder="1" applyAlignment="1">
      <alignment horizontal="left" vertical="center" wrapText="1" indent="1"/>
    </xf>
    <xf numFmtId="0" fontId="9" fillId="2" borderId="3" xfId="0" applyFont="1" applyFill="1" applyBorder="1" applyAlignment="1">
      <alignment horizontal="left" vertical="center" indent="1"/>
    </xf>
    <xf numFmtId="0" fontId="9" fillId="2" borderId="3" xfId="0" applyFont="1" applyFill="1" applyBorder="1" applyAlignment="1">
      <alignment horizontal="left" vertical="center" wrapText="1" indent="1"/>
    </xf>
    <xf numFmtId="0" fontId="8" fillId="2" borderId="3" xfId="0" quotePrefix="1" applyFont="1" applyFill="1" applyBorder="1" applyAlignment="1">
      <alignment horizontal="left" vertical="center" wrapText="1"/>
    </xf>
    <xf numFmtId="0" fontId="12" fillId="0" borderId="0" xfId="0" applyFont="1" applyAlignment="1">
      <alignment wrapText="1"/>
    </xf>
    <xf numFmtId="0" fontId="11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8" fillId="0" borderId="3" xfId="0" applyFont="1" applyBorder="1" applyAlignment="1">
      <alignment vertical="center"/>
    </xf>
    <xf numFmtId="0" fontId="8" fillId="0" borderId="3" xfId="0" applyFont="1" applyBorder="1" applyAlignment="1">
      <alignment vertical="center" wrapText="1"/>
    </xf>
    <xf numFmtId="0" fontId="6" fillId="0" borderId="3" xfId="0" quotePrefix="1" applyFont="1" applyBorder="1" applyAlignment="1">
      <alignment horizontal="center" vertical="center" wrapText="1"/>
    </xf>
    <xf numFmtId="0" fontId="10" fillId="0" borderId="3" xfId="0" applyFont="1" applyBorder="1" applyAlignment="1">
      <alignment horizontal="left" vertical="center" wrapText="1"/>
    </xf>
    <xf numFmtId="0" fontId="0" fillId="0" borderId="3" xfId="0" applyBorder="1"/>
    <xf numFmtId="0" fontId="14" fillId="0" borderId="5" xfId="0" applyFont="1" applyBorder="1" applyAlignment="1">
      <alignment horizontal="right" vertical="center"/>
    </xf>
    <xf numFmtId="0" fontId="13" fillId="0" borderId="0" xfId="0" applyFont="1" applyAlignment="1">
      <alignment horizontal="center" vertical="center" wrapText="1"/>
    </xf>
    <xf numFmtId="0" fontId="15" fillId="0" borderId="0" xfId="0" applyFont="1" applyAlignment="1">
      <alignment vertical="top" wrapText="1"/>
    </xf>
    <xf numFmtId="0" fontId="16" fillId="2" borderId="3" xfId="0" applyFont="1" applyFill="1" applyBorder="1" applyAlignment="1">
      <alignment horizontal="center" vertical="center" wrapText="1"/>
    </xf>
    <xf numFmtId="0" fontId="16" fillId="0" borderId="3" xfId="0" quotePrefix="1" applyFont="1" applyBorder="1" applyAlignment="1">
      <alignment horizontal="center" vertical="center" wrapText="1"/>
    </xf>
    <xf numFmtId="0" fontId="16" fillId="0" borderId="3" xfId="0" quotePrefix="1" applyFont="1" applyBorder="1" applyAlignment="1">
      <alignment horizontal="center" vertical="center"/>
    </xf>
    <xf numFmtId="0" fontId="6" fillId="3" borderId="3" xfId="0" quotePrefix="1" applyFont="1" applyFill="1" applyBorder="1" applyAlignment="1">
      <alignment horizontal="left" wrapText="1"/>
    </xf>
    <xf numFmtId="0" fontId="6" fillId="3" borderId="3" xfId="0" applyFont="1" applyFill="1" applyBorder="1" applyAlignment="1">
      <alignment horizontal="center" vertical="center" wrapText="1"/>
    </xf>
    <xf numFmtId="0" fontId="0" fillId="3" borderId="0" xfId="0" applyFill="1"/>
    <xf numFmtId="3" fontId="5" fillId="3" borderId="3" xfId="0" applyNumberFormat="1" applyFont="1" applyFill="1" applyBorder="1" applyAlignment="1">
      <alignment horizontal="right"/>
    </xf>
    <xf numFmtId="0" fontId="16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6" fillId="3" borderId="4" xfId="0" applyFont="1" applyFill="1" applyBorder="1" applyAlignment="1">
      <alignment horizontal="center" vertical="center" wrapText="1"/>
    </xf>
    <xf numFmtId="0" fontId="18" fillId="0" borderId="0" xfId="0" applyFont="1"/>
    <xf numFmtId="3" fontId="3" fillId="2" borderId="4" xfId="0" applyNumberFormat="1" applyFont="1" applyFill="1" applyBorder="1" applyAlignment="1">
      <alignment horizontal="right"/>
    </xf>
    <xf numFmtId="0" fontId="3" fillId="2" borderId="4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19" fillId="0" borderId="3" xfId="0" applyFont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6" fillId="3" borderId="3" xfId="0" applyFont="1" applyFill="1" applyBorder="1" applyAlignment="1">
      <alignment horizontal="left" vertical="center" wrapText="1"/>
    </xf>
    <xf numFmtId="0" fontId="0" fillId="3" borderId="0" xfId="0" applyFill="1" applyAlignment="1">
      <alignment horizontal="left"/>
    </xf>
    <xf numFmtId="3" fontId="8" fillId="0" borderId="3" xfId="0" applyNumberFormat="1" applyFont="1" applyBorder="1" applyAlignment="1">
      <alignment vertical="center"/>
    </xf>
    <xf numFmtId="3" fontId="8" fillId="3" borderId="3" xfId="0" applyNumberFormat="1" applyFont="1" applyFill="1" applyBorder="1" applyAlignment="1">
      <alignment vertical="center"/>
    </xf>
    <xf numFmtId="3" fontId="8" fillId="0" borderId="3" xfId="0" applyNumberFormat="1" applyFont="1" applyBorder="1" applyAlignment="1">
      <alignment vertical="center" wrapText="1"/>
    </xf>
    <xf numFmtId="3" fontId="0" fillId="0" borderId="3" xfId="0" applyNumberFormat="1" applyBorder="1"/>
    <xf numFmtId="3" fontId="6" fillId="2" borderId="3" xfId="0" applyNumberFormat="1" applyFont="1" applyFill="1" applyBorder="1" applyAlignment="1">
      <alignment horizontal="right"/>
    </xf>
    <xf numFmtId="3" fontId="6" fillId="2" borderId="3" xfId="0" applyNumberFormat="1" applyFont="1" applyFill="1" applyBorder="1" applyAlignment="1">
      <alignment horizontal="right" wrapText="1"/>
    </xf>
    <xf numFmtId="0" fontId="1" fillId="0" borderId="3" xfId="0" applyFont="1" applyBorder="1"/>
    <xf numFmtId="0" fontId="1" fillId="0" borderId="0" xfId="0" applyFont="1"/>
    <xf numFmtId="3" fontId="1" fillId="0" borderId="3" xfId="0" applyNumberFormat="1" applyFont="1" applyBorder="1"/>
    <xf numFmtId="0" fontId="8" fillId="2" borderId="3" xfId="0" quotePrefix="1" applyFont="1" applyFill="1" applyBorder="1" applyAlignment="1">
      <alignment horizontal="left" vertical="center" wrapText="1" indent="1"/>
    </xf>
    <xf numFmtId="0" fontId="8" fillId="2" borderId="3" xfId="0" applyFont="1" applyFill="1" applyBorder="1" applyAlignment="1">
      <alignment horizontal="left" vertical="center" wrapText="1" indent="1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0" fillId="0" borderId="4" xfId="0" applyBorder="1"/>
    <xf numFmtId="0" fontId="19" fillId="0" borderId="4" xfId="0" applyFont="1" applyBorder="1" applyAlignment="1">
      <alignment horizontal="left" vertical="center" wrapText="1"/>
    </xf>
    <xf numFmtId="3" fontId="8" fillId="3" borderId="3" xfId="0" applyNumberFormat="1" applyFont="1" applyFill="1" applyBorder="1" applyAlignment="1">
      <alignment vertical="center" wrapText="1"/>
    </xf>
    <xf numFmtId="0" fontId="0" fillId="0" borderId="3" xfId="0" applyBorder="1" applyAlignment="1">
      <alignment vertical="top" wrapText="1"/>
    </xf>
    <xf numFmtId="3" fontId="0" fillId="0" borderId="3" xfId="0" applyNumberFormat="1" applyBorder="1" applyAlignment="1">
      <alignment vertical="top" wrapText="1"/>
    </xf>
    <xf numFmtId="0" fontId="19" fillId="0" borderId="3" xfId="0" applyFont="1" applyBorder="1" applyAlignment="1">
      <alignment horizontal="left" vertical="center"/>
    </xf>
    <xf numFmtId="3" fontId="0" fillId="0" borderId="4" xfId="0" applyNumberFormat="1" applyBorder="1"/>
    <xf numFmtId="3" fontId="6" fillId="3" borderId="3" xfId="0" quotePrefix="1" applyNumberFormat="1" applyFont="1" applyFill="1" applyBorder="1" applyAlignment="1">
      <alignment horizontal="left" wrapText="1"/>
    </xf>
    <xf numFmtId="3" fontId="7" fillId="3" borderId="3" xfId="0" applyNumberFormat="1" applyFont="1" applyFill="1" applyBorder="1" applyAlignment="1">
      <alignment wrapText="1"/>
    </xf>
    <xf numFmtId="4" fontId="6" fillId="3" borderId="3" xfId="0" applyNumberFormat="1" applyFont="1" applyFill="1" applyBorder="1" applyAlignment="1">
      <alignment horizontal="center" vertical="center" wrapText="1"/>
    </xf>
    <xf numFmtId="3" fontId="1" fillId="0" borderId="3" xfId="0" applyNumberFormat="1" applyFont="1" applyBorder="1" applyAlignment="1">
      <alignment vertical="top"/>
    </xf>
    <xf numFmtId="0" fontId="0" fillId="0" borderId="0" xfId="0" applyAlignment="1">
      <alignment vertical="top"/>
    </xf>
    <xf numFmtId="0" fontId="2" fillId="0" borderId="0" xfId="0" applyFont="1" applyAlignment="1">
      <alignment horizontal="center" vertical="top" wrapText="1"/>
    </xf>
    <xf numFmtId="0" fontId="3" fillId="0" borderId="0" xfId="0" applyFont="1" applyAlignment="1">
      <alignment vertical="top" wrapText="1"/>
    </xf>
    <xf numFmtId="0" fontId="6" fillId="3" borderId="3" xfId="0" applyFont="1" applyFill="1" applyBorder="1" applyAlignment="1">
      <alignment horizontal="center" vertical="top" wrapText="1"/>
    </xf>
    <xf numFmtId="0" fontId="16" fillId="3" borderId="3" xfId="0" applyFont="1" applyFill="1" applyBorder="1" applyAlignment="1">
      <alignment horizontal="center" vertical="top" wrapText="1"/>
    </xf>
    <xf numFmtId="0" fontId="10" fillId="2" borderId="3" xfId="0" applyFont="1" applyFill="1" applyBorder="1" applyAlignment="1">
      <alignment horizontal="left" vertical="top" wrapText="1"/>
    </xf>
    <xf numFmtId="3" fontId="22" fillId="2" borderId="3" xfId="0" applyNumberFormat="1" applyFont="1" applyFill="1" applyBorder="1" applyAlignment="1">
      <alignment vertical="top" wrapText="1"/>
    </xf>
    <xf numFmtId="0" fontId="0" fillId="0" borderId="3" xfId="0" applyBorder="1" applyAlignment="1">
      <alignment vertical="top"/>
    </xf>
    <xf numFmtId="3" fontId="6" fillId="2" borderId="3" xfId="0" applyNumberFormat="1" applyFont="1" applyFill="1" applyBorder="1" applyAlignment="1">
      <alignment horizontal="right" vertical="top"/>
    </xf>
    <xf numFmtId="0" fontId="1" fillId="0" borderId="3" xfId="0" applyFont="1" applyBorder="1" applyAlignment="1">
      <alignment vertical="top"/>
    </xf>
    <xf numFmtId="0" fontId="1" fillId="0" borderId="0" xfId="0" applyFont="1" applyAlignment="1">
      <alignment vertical="top"/>
    </xf>
    <xf numFmtId="0" fontId="8" fillId="2" borderId="3" xfId="0" quotePrefix="1" applyFont="1" applyFill="1" applyBorder="1" applyAlignment="1">
      <alignment horizontal="left" vertical="top" wrapText="1"/>
    </xf>
    <xf numFmtId="3" fontId="3" fillId="2" borderId="3" xfId="0" applyNumberFormat="1" applyFont="1" applyFill="1" applyBorder="1" applyAlignment="1">
      <alignment horizontal="right" vertical="top"/>
    </xf>
    <xf numFmtId="3" fontId="0" fillId="0" borderId="3" xfId="0" applyNumberFormat="1" applyBorder="1" applyAlignment="1">
      <alignment vertical="top"/>
    </xf>
    <xf numFmtId="3" fontId="6" fillId="2" borderId="3" xfId="0" applyNumberFormat="1" applyFont="1" applyFill="1" applyBorder="1" applyAlignment="1">
      <alignment horizontal="right" vertical="top" wrapText="1"/>
    </xf>
    <xf numFmtId="0" fontId="8" fillId="2" borderId="3" xfId="0" applyFont="1" applyFill="1" applyBorder="1" applyAlignment="1">
      <alignment horizontal="left" vertical="top" wrapText="1"/>
    </xf>
    <xf numFmtId="3" fontId="3" fillId="2" borderId="3" xfId="0" applyNumberFormat="1" applyFont="1" applyFill="1" applyBorder="1" applyAlignment="1">
      <alignment horizontal="right" vertical="top" wrapText="1"/>
    </xf>
    <xf numFmtId="0" fontId="10" fillId="2" borderId="3" xfId="0" applyFont="1" applyFill="1" applyBorder="1" applyAlignment="1">
      <alignment vertical="top" wrapText="1"/>
    </xf>
    <xf numFmtId="0" fontId="0" fillId="0" borderId="3" xfId="0" applyBorder="1" applyAlignment="1">
      <alignment horizontal="right" vertical="top"/>
    </xf>
    <xf numFmtId="0" fontId="1" fillId="0" borderId="0" xfId="0" applyFont="1" applyAlignment="1">
      <alignment horizontal="left" vertical="top"/>
    </xf>
    <xf numFmtId="0" fontId="21" fillId="0" borderId="3" xfId="0" applyFont="1" applyBorder="1" applyAlignment="1">
      <alignment vertical="top"/>
    </xf>
    <xf numFmtId="3" fontId="21" fillId="0" borderId="3" xfId="0" applyNumberFormat="1" applyFont="1" applyBorder="1" applyAlignment="1">
      <alignment vertical="top"/>
    </xf>
    <xf numFmtId="3" fontId="0" fillId="0" borderId="0" xfId="0" applyNumberFormat="1" applyAlignment="1">
      <alignment vertical="top"/>
    </xf>
    <xf numFmtId="3" fontId="0" fillId="0" borderId="3" xfId="0" applyNumberFormat="1" applyBorder="1" applyAlignment="1">
      <alignment horizontal="right" vertical="top"/>
    </xf>
    <xf numFmtId="3" fontId="6" fillId="2" borderId="3" xfId="0" applyNumberFormat="1" applyFont="1" applyFill="1" applyBorder="1" applyAlignment="1">
      <alignment vertical="top"/>
    </xf>
    <xf numFmtId="3" fontId="3" fillId="2" borderId="3" xfId="0" applyNumberFormat="1" applyFont="1" applyFill="1" applyBorder="1" applyAlignment="1">
      <alignment vertical="top"/>
    </xf>
    <xf numFmtId="0" fontId="8" fillId="2" borderId="3" xfId="0" quotePrefix="1" applyFont="1" applyFill="1" applyBorder="1" applyAlignment="1">
      <alignment horizontal="left" vertical="top"/>
    </xf>
    <xf numFmtId="0" fontId="10" fillId="2" borderId="3" xfId="0" quotePrefix="1" applyFont="1" applyFill="1" applyBorder="1" applyAlignment="1">
      <alignment horizontal="left" vertical="top"/>
    </xf>
    <xf numFmtId="0" fontId="20" fillId="2" borderId="3" xfId="0" quotePrefix="1" applyFont="1" applyFill="1" applyBorder="1" applyAlignment="1">
      <alignment horizontal="left" vertical="top"/>
    </xf>
    <xf numFmtId="0" fontId="10" fillId="2" borderId="3" xfId="0" quotePrefix="1" applyFont="1" applyFill="1" applyBorder="1" applyAlignment="1">
      <alignment horizontal="left" vertical="top" wrapText="1"/>
    </xf>
    <xf numFmtId="0" fontId="10" fillId="2" borderId="3" xfId="0" applyFont="1" applyFill="1" applyBorder="1" applyAlignment="1">
      <alignment horizontal="left" vertical="top"/>
    </xf>
    <xf numFmtId="0" fontId="6" fillId="0" borderId="3" xfId="0" quotePrefix="1" applyFont="1" applyBorder="1" applyAlignment="1">
      <alignment horizontal="center" vertical="center" wrapText="1"/>
    </xf>
    <xf numFmtId="3" fontId="0" fillId="0" borderId="3" xfId="0" applyNumberFormat="1" applyFont="1" applyBorder="1" applyAlignment="1">
      <alignment horizontal="right" vertical="top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3" fontId="0" fillId="0" borderId="0" xfId="0" applyNumberFormat="1"/>
    <xf numFmtId="0" fontId="10" fillId="0" borderId="0" xfId="0" applyFont="1" applyAlignment="1">
      <alignment horizontal="left" vertical="top" wrapText="1"/>
    </xf>
    <xf numFmtId="0" fontId="10" fillId="0" borderId="0" xfId="0" applyFont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8" fillId="0" borderId="2" xfId="0" applyFont="1" applyBorder="1" applyAlignment="1">
      <alignment vertical="center" wrapText="1"/>
    </xf>
    <xf numFmtId="0" fontId="6" fillId="0" borderId="3" xfId="0" quotePrefix="1" applyFont="1" applyBorder="1" applyAlignment="1">
      <alignment horizontal="center" vertical="center" wrapText="1"/>
    </xf>
    <xf numFmtId="0" fontId="16" fillId="0" borderId="1" xfId="0" quotePrefix="1" applyFont="1" applyBorder="1" applyAlignment="1">
      <alignment horizontal="center" vertical="center" wrapText="1"/>
    </xf>
    <xf numFmtId="0" fontId="16" fillId="0" borderId="2" xfId="0" quotePrefix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left" vertical="center" wrapText="1"/>
    </xf>
    <xf numFmtId="0" fontId="6" fillId="3" borderId="1" xfId="0" quotePrefix="1" applyFont="1" applyFill="1" applyBorder="1" applyAlignment="1">
      <alignment horizontal="left" wrapText="1"/>
    </xf>
    <xf numFmtId="0" fontId="6" fillId="3" borderId="2" xfId="0" quotePrefix="1" applyFont="1" applyFill="1" applyBorder="1" applyAlignment="1">
      <alignment horizontal="left" wrapText="1"/>
    </xf>
    <xf numFmtId="0" fontId="6" fillId="3" borderId="4" xfId="0" quotePrefix="1" applyFont="1" applyFill="1" applyBorder="1" applyAlignment="1">
      <alignment horizontal="left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top" wrapText="1"/>
    </xf>
    <xf numFmtId="0" fontId="10" fillId="3" borderId="1" xfId="0" applyFont="1" applyFill="1" applyBorder="1" applyAlignment="1">
      <alignment horizontal="left" vertical="center" wrapText="1"/>
    </xf>
    <xf numFmtId="0" fontId="8" fillId="3" borderId="2" xfId="0" applyFont="1" applyFill="1" applyBorder="1" applyAlignment="1">
      <alignment vertical="center" wrapText="1"/>
    </xf>
    <xf numFmtId="0" fontId="8" fillId="3" borderId="2" xfId="0" applyFont="1" applyFill="1" applyBorder="1" applyAlignment="1">
      <alignment vertical="center"/>
    </xf>
    <xf numFmtId="0" fontId="8" fillId="0" borderId="2" xfId="0" applyFont="1" applyBorder="1" applyAlignment="1">
      <alignment vertical="center"/>
    </xf>
    <xf numFmtId="0" fontId="10" fillId="0" borderId="1" xfId="0" quotePrefix="1" applyFont="1" applyBorder="1" applyAlignment="1">
      <alignment horizontal="left" vertical="center"/>
    </xf>
    <xf numFmtId="0" fontId="16" fillId="0" borderId="3" xfId="0" quotePrefix="1" applyFont="1" applyBorder="1" applyAlignment="1">
      <alignment horizontal="center" wrapText="1"/>
    </xf>
    <xf numFmtId="0" fontId="16" fillId="0" borderId="1" xfId="0" quotePrefix="1" applyFont="1" applyBorder="1" applyAlignment="1">
      <alignment horizontal="center" wrapText="1"/>
    </xf>
    <xf numFmtId="0" fontId="6" fillId="3" borderId="3" xfId="0" quotePrefix="1" applyFont="1" applyFill="1" applyBorder="1" applyAlignment="1">
      <alignment horizontal="left" vertical="center" wrapText="1"/>
    </xf>
    <xf numFmtId="0" fontId="10" fillId="3" borderId="1" xfId="0" quotePrefix="1" applyFont="1" applyFill="1" applyBorder="1" applyAlignment="1">
      <alignment horizontal="left" vertical="center" wrapText="1"/>
    </xf>
    <xf numFmtId="0" fontId="10" fillId="0" borderId="1" xfId="0" quotePrefix="1" applyFont="1" applyBorder="1" applyAlignment="1">
      <alignment horizontal="left" vertical="center" wrapText="1"/>
    </xf>
    <xf numFmtId="0" fontId="5" fillId="0" borderId="0" xfId="0" applyFont="1" applyAlignment="1">
      <alignment horizontal="center" vertical="top" wrapText="1"/>
    </xf>
    <xf numFmtId="0" fontId="16" fillId="3" borderId="1" xfId="0" applyFont="1" applyFill="1" applyBorder="1" applyAlignment="1">
      <alignment horizontal="center" vertical="top" wrapText="1"/>
    </xf>
    <xf numFmtId="0" fontId="16" fillId="3" borderId="2" xfId="0" applyFont="1" applyFill="1" applyBorder="1" applyAlignment="1">
      <alignment horizontal="center" vertical="top" wrapText="1"/>
    </xf>
    <xf numFmtId="0" fontId="16" fillId="3" borderId="4" xfId="0" applyFont="1" applyFill="1" applyBorder="1" applyAlignment="1">
      <alignment horizontal="center" vertical="top" wrapText="1"/>
    </xf>
    <xf numFmtId="0" fontId="6" fillId="3" borderId="1" xfId="0" applyFont="1" applyFill="1" applyBorder="1" applyAlignment="1">
      <alignment horizontal="center" vertical="top" wrapText="1"/>
    </xf>
    <xf numFmtId="0" fontId="6" fillId="3" borderId="2" xfId="0" applyFont="1" applyFill="1" applyBorder="1" applyAlignment="1">
      <alignment horizontal="center" vertical="top" wrapText="1"/>
    </xf>
    <xf numFmtId="0" fontId="6" fillId="3" borderId="4" xfId="0" applyFont="1" applyFill="1" applyBorder="1" applyAlignment="1">
      <alignment horizontal="center" vertical="top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17" fillId="0" borderId="0" xfId="0" applyFont="1" applyAlignment="1">
      <alignment horizontal="center"/>
    </xf>
    <xf numFmtId="0" fontId="16" fillId="3" borderId="1" xfId="0" applyFont="1" applyFill="1" applyBorder="1" applyAlignment="1">
      <alignment horizontal="center" vertical="center" wrapText="1"/>
    </xf>
    <xf numFmtId="0" fontId="16" fillId="3" borderId="2" xfId="0" applyFont="1" applyFill="1" applyBorder="1" applyAlignment="1">
      <alignment horizontal="center" vertical="center" wrapText="1"/>
    </xf>
    <xf numFmtId="0" fontId="16" fillId="3" borderId="4" xfId="0" applyFont="1" applyFill="1" applyBorder="1" applyAlignment="1">
      <alignment horizontal="center" vertical="center" wrapText="1"/>
    </xf>
  </cellXfs>
  <cellStyles count="2">
    <cellStyle name="Normalno" xfId="0" builtinId="0"/>
    <cellStyle name="Obično_List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W35"/>
  <sheetViews>
    <sheetView tabSelected="1" workbookViewId="0">
      <selection activeCell="K16" sqref="K16"/>
    </sheetView>
  </sheetViews>
  <sheetFormatPr defaultRowHeight="15" x14ac:dyDescent="0.25"/>
  <cols>
    <col min="6" max="10" width="25.28515625" customWidth="1"/>
    <col min="11" max="12" width="15.7109375" customWidth="1"/>
    <col min="13" max="13" width="25.28515625" customWidth="1"/>
  </cols>
  <sheetData>
    <row r="1" spans="2:13" ht="42" customHeight="1" x14ac:dyDescent="0.25">
      <c r="B1" s="151" t="s">
        <v>224</v>
      </c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31"/>
    </row>
    <row r="2" spans="2:13" ht="18" customHeight="1" x14ac:dyDescent="0.25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2:13" ht="15.75" customHeight="1" x14ac:dyDescent="0.25">
      <c r="B3" s="151" t="s">
        <v>11</v>
      </c>
      <c r="C3" s="151"/>
      <c r="D3" s="151"/>
      <c r="E3" s="151"/>
      <c r="F3" s="151"/>
      <c r="G3" s="151"/>
      <c r="H3" s="151"/>
      <c r="I3" s="151"/>
      <c r="J3" s="151"/>
      <c r="K3" s="151"/>
      <c r="L3" s="151"/>
      <c r="M3" s="30"/>
    </row>
    <row r="4" spans="2:13" ht="18" x14ac:dyDescent="0.2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4"/>
    </row>
    <row r="5" spans="2:13" ht="18" customHeight="1" x14ac:dyDescent="0.25">
      <c r="B5" s="151" t="s">
        <v>48</v>
      </c>
      <c r="C5" s="151"/>
      <c r="D5" s="151"/>
      <c r="E5" s="151"/>
      <c r="F5" s="151"/>
      <c r="G5" s="151"/>
      <c r="H5" s="151"/>
      <c r="I5" s="151"/>
      <c r="J5" s="151"/>
      <c r="K5" s="151"/>
      <c r="L5" s="151"/>
      <c r="M5" s="29"/>
    </row>
    <row r="6" spans="2:13" ht="18" customHeight="1" x14ac:dyDescent="0.25"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29"/>
    </row>
    <row r="7" spans="2:13" ht="18" customHeight="1" x14ac:dyDescent="0.25">
      <c r="B7" s="141" t="s">
        <v>60</v>
      </c>
      <c r="C7" s="141"/>
      <c r="D7" s="141"/>
      <c r="E7" s="141"/>
      <c r="F7" s="141"/>
      <c r="G7" s="5"/>
      <c r="H7" s="6"/>
      <c r="I7" s="6"/>
      <c r="J7" s="6"/>
      <c r="K7" s="37"/>
      <c r="L7" s="37"/>
    </row>
    <row r="8" spans="2:13" ht="25.5" x14ac:dyDescent="0.25">
      <c r="B8" s="144" t="s">
        <v>7</v>
      </c>
      <c r="C8" s="144"/>
      <c r="D8" s="144"/>
      <c r="E8" s="144"/>
      <c r="F8" s="144"/>
      <c r="G8" s="113" t="s">
        <v>217</v>
      </c>
      <c r="H8" s="34" t="s">
        <v>199</v>
      </c>
      <c r="I8" s="34" t="s">
        <v>200</v>
      </c>
      <c r="J8" s="113" t="s">
        <v>218</v>
      </c>
      <c r="K8" s="34" t="s">
        <v>19</v>
      </c>
      <c r="L8" s="34" t="s">
        <v>46</v>
      </c>
    </row>
    <row r="9" spans="2:13" x14ac:dyDescent="0.25">
      <c r="B9" s="158">
        <v>1</v>
      </c>
      <c r="C9" s="158"/>
      <c r="D9" s="158"/>
      <c r="E9" s="158"/>
      <c r="F9" s="159"/>
      <c r="G9" s="41">
        <v>2</v>
      </c>
      <c r="H9" s="40">
        <v>3</v>
      </c>
      <c r="I9" s="40">
        <v>4</v>
      </c>
      <c r="J9" s="40">
        <v>5</v>
      </c>
      <c r="K9" s="40" t="s">
        <v>29</v>
      </c>
      <c r="L9" s="40" t="s">
        <v>30</v>
      </c>
    </row>
    <row r="10" spans="2:13" x14ac:dyDescent="0.25">
      <c r="B10" s="142" t="s">
        <v>21</v>
      </c>
      <c r="C10" s="143"/>
      <c r="D10" s="143"/>
      <c r="E10" s="143"/>
      <c r="F10" s="156"/>
      <c r="G10" s="58">
        <v>676826</v>
      </c>
      <c r="H10" s="20">
        <v>695394</v>
      </c>
      <c r="I10" s="20">
        <v>851120</v>
      </c>
      <c r="J10" s="20">
        <v>839914.49</v>
      </c>
      <c r="K10" s="20">
        <v>124</v>
      </c>
      <c r="L10" s="20">
        <v>56</v>
      </c>
    </row>
    <row r="11" spans="2:13" x14ac:dyDescent="0.25">
      <c r="B11" s="157" t="s">
        <v>20</v>
      </c>
      <c r="C11" s="156"/>
      <c r="D11" s="156"/>
      <c r="E11" s="156"/>
      <c r="F11" s="156"/>
      <c r="G11" s="32"/>
      <c r="H11" s="20"/>
      <c r="I11" s="20"/>
      <c r="J11" s="20"/>
      <c r="K11" s="20"/>
      <c r="L11" s="20"/>
    </row>
    <row r="12" spans="2:13" x14ac:dyDescent="0.25">
      <c r="B12" s="153" t="s">
        <v>0</v>
      </c>
      <c r="C12" s="154"/>
      <c r="D12" s="154"/>
      <c r="E12" s="154"/>
      <c r="F12" s="155"/>
      <c r="G12" s="59">
        <v>676826</v>
      </c>
      <c r="H12" s="19">
        <v>695394</v>
      </c>
      <c r="I12" s="19">
        <v>851120</v>
      </c>
      <c r="J12" s="19">
        <v>839914</v>
      </c>
      <c r="K12" s="19">
        <v>124</v>
      </c>
      <c r="L12" s="19">
        <v>56</v>
      </c>
    </row>
    <row r="13" spans="2:13" x14ac:dyDescent="0.25">
      <c r="B13" s="162" t="s">
        <v>22</v>
      </c>
      <c r="C13" s="143"/>
      <c r="D13" s="143"/>
      <c r="E13" s="143"/>
      <c r="F13" s="143"/>
      <c r="G13" s="60">
        <v>648959</v>
      </c>
      <c r="H13" s="20">
        <v>671477</v>
      </c>
      <c r="I13" s="20">
        <v>827477</v>
      </c>
      <c r="J13" s="20">
        <v>820695.44</v>
      </c>
      <c r="K13" s="21">
        <v>126</v>
      </c>
      <c r="L13" s="21">
        <v>54</v>
      </c>
    </row>
    <row r="14" spans="2:13" x14ac:dyDescent="0.25">
      <c r="B14" s="157" t="s">
        <v>23</v>
      </c>
      <c r="C14" s="156"/>
      <c r="D14" s="156"/>
      <c r="E14" s="156"/>
      <c r="F14" s="156"/>
      <c r="G14" s="32">
        <v>39154</v>
      </c>
      <c r="H14" s="20">
        <v>23917</v>
      </c>
      <c r="I14" s="20">
        <v>23643</v>
      </c>
      <c r="J14" s="20">
        <v>21862.74</v>
      </c>
      <c r="K14" s="21">
        <v>56</v>
      </c>
      <c r="L14" s="21">
        <v>87</v>
      </c>
    </row>
    <row r="15" spans="2:13" x14ac:dyDescent="0.25">
      <c r="B15" s="23" t="s">
        <v>1</v>
      </c>
      <c r="C15" s="24"/>
      <c r="D15" s="24"/>
      <c r="E15" s="24"/>
      <c r="F15" s="24"/>
      <c r="G15" s="59">
        <v>688113</v>
      </c>
      <c r="H15" s="19">
        <f>SUM(H13:H14)</f>
        <v>695394</v>
      </c>
      <c r="I15" s="19">
        <f>SUM(I13:I14)</f>
        <v>851120</v>
      </c>
      <c r="J15" s="19">
        <f>SUM(J13:J14)</f>
        <v>842558.17999999993</v>
      </c>
      <c r="K15" s="19">
        <v>122</v>
      </c>
      <c r="L15" s="19">
        <v>141</v>
      </c>
    </row>
    <row r="16" spans="2:13" x14ac:dyDescent="0.25">
      <c r="B16" s="161" t="s">
        <v>2</v>
      </c>
      <c r="C16" s="154"/>
      <c r="D16" s="154"/>
      <c r="E16" s="154"/>
      <c r="F16" s="154"/>
      <c r="G16" s="73">
        <v>-11287</v>
      </c>
      <c r="H16" s="22"/>
      <c r="I16" s="22"/>
      <c r="J16" s="22">
        <v>-2643.69</v>
      </c>
      <c r="K16" s="22"/>
      <c r="L16" s="22"/>
    </row>
    <row r="17" spans="1:49" ht="18" x14ac:dyDescent="0.25">
      <c r="B17" s="3"/>
      <c r="C17" s="7"/>
      <c r="D17" s="7"/>
      <c r="E17" s="7"/>
      <c r="F17" s="7"/>
      <c r="G17" s="7"/>
      <c r="H17" s="7"/>
      <c r="I17" s="7"/>
      <c r="J17" s="7"/>
      <c r="K17" s="1"/>
      <c r="L17" s="1"/>
      <c r="M17" s="1"/>
    </row>
    <row r="18" spans="1:49" ht="18" customHeight="1" x14ac:dyDescent="0.25">
      <c r="B18" s="141" t="s">
        <v>54</v>
      </c>
      <c r="C18" s="141"/>
      <c r="D18" s="141"/>
      <c r="E18" s="141"/>
      <c r="F18" s="141"/>
      <c r="G18" s="7"/>
      <c r="H18" s="7"/>
      <c r="I18" s="7"/>
      <c r="J18" s="7"/>
      <c r="K18" s="1"/>
      <c r="L18" s="1"/>
      <c r="M18" s="1"/>
    </row>
    <row r="19" spans="1:49" ht="25.5" x14ac:dyDescent="0.25">
      <c r="B19" s="144" t="s">
        <v>7</v>
      </c>
      <c r="C19" s="144"/>
      <c r="D19" s="144"/>
      <c r="E19" s="144"/>
      <c r="F19" s="144"/>
      <c r="G19" s="113" t="s">
        <v>217</v>
      </c>
      <c r="H19" s="34" t="s">
        <v>199</v>
      </c>
      <c r="I19" s="34" t="s">
        <v>200</v>
      </c>
      <c r="J19" s="113" t="s">
        <v>218</v>
      </c>
      <c r="K19" s="2" t="s">
        <v>19</v>
      </c>
      <c r="L19" s="2" t="s">
        <v>46</v>
      </c>
    </row>
    <row r="20" spans="1:49" x14ac:dyDescent="0.25">
      <c r="B20" s="145">
        <v>1</v>
      </c>
      <c r="C20" s="146"/>
      <c r="D20" s="146"/>
      <c r="E20" s="146"/>
      <c r="F20" s="146"/>
      <c r="G20" s="42">
        <v>2</v>
      </c>
      <c r="H20" s="40">
        <v>3</v>
      </c>
      <c r="I20" s="40">
        <v>4</v>
      </c>
      <c r="J20" s="40">
        <v>5</v>
      </c>
      <c r="K20" s="40" t="s">
        <v>29</v>
      </c>
      <c r="L20" s="40" t="s">
        <v>30</v>
      </c>
    </row>
    <row r="21" spans="1:49" ht="15.75" customHeight="1" x14ac:dyDescent="0.25">
      <c r="B21" s="142" t="s">
        <v>24</v>
      </c>
      <c r="C21" s="147"/>
      <c r="D21" s="147"/>
      <c r="E21" s="147"/>
      <c r="F21" s="147"/>
      <c r="G21" s="35"/>
      <c r="H21" s="20"/>
      <c r="I21" s="20"/>
      <c r="J21" s="20"/>
      <c r="K21" s="20"/>
      <c r="L21" s="20"/>
    </row>
    <row r="22" spans="1:49" x14ac:dyDescent="0.25">
      <c r="B22" s="142" t="s">
        <v>25</v>
      </c>
      <c r="C22" s="143"/>
      <c r="D22" s="143"/>
      <c r="E22" s="143"/>
      <c r="F22" s="143"/>
      <c r="G22" s="33"/>
      <c r="H22" s="20"/>
      <c r="I22" s="20"/>
      <c r="J22" s="20"/>
      <c r="K22" s="20"/>
      <c r="L22" s="20"/>
    </row>
    <row r="23" spans="1:49" ht="15" customHeight="1" x14ac:dyDescent="0.25">
      <c r="B23" s="148" t="s">
        <v>47</v>
      </c>
      <c r="C23" s="149"/>
      <c r="D23" s="149"/>
      <c r="E23" s="149"/>
      <c r="F23" s="150"/>
      <c r="G23" s="78"/>
      <c r="H23" s="44"/>
      <c r="I23" s="44"/>
      <c r="J23" s="80"/>
      <c r="K23" s="44"/>
      <c r="L23" s="44"/>
    </row>
    <row r="24" spans="1:49" s="45" customFormat="1" ht="15" customHeight="1" x14ac:dyDescent="0.25">
      <c r="A24"/>
      <c r="B24" s="142" t="s">
        <v>15</v>
      </c>
      <c r="C24" s="143"/>
      <c r="D24" s="143"/>
      <c r="E24" s="143"/>
      <c r="F24" s="143"/>
      <c r="G24" s="60">
        <v>-48037.4</v>
      </c>
      <c r="H24" s="20"/>
      <c r="I24" s="20"/>
      <c r="J24" s="20">
        <v>-59323.93</v>
      </c>
      <c r="K24" s="20"/>
      <c r="L24" s="20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</row>
    <row r="25" spans="1:49" s="45" customFormat="1" ht="15" customHeight="1" x14ac:dyDescent="0.25">
      <c r="A25"/>
      <c r="B25" s="142" t="s">
        <v>53</v>
      </c>
      <c r="C25" s="143"/>
      <c r="D25" s="143"/>
      <c r="E25" s="143"/>
      <c r="F25" s="143"/>
      <c r="G25" s="60"/>
      <c r="H25" s="20"/>
      <c r="I25" s="20"/>
      <c r="J25" s="20"/>
      <c r="K25" s="20"/>
      <c r="L25" s="20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</row>
    <row r="26" spans="1:49" s="57" customFormat="1" x14ac:dyDescent="0.25">
      <c r="A26" s="55"/>
      <c r="B26" s="148" t="s">
        <v>55</v>
      </c>
      <c r="C26" s="149"/>
      <c r="D26" s="149"/>
      <c r="E26" s="149"/>
      <c r="F26" s="150"/>
      <c r="G26" s="43"/>
      <c r="H26" s="56"/>
      <c r="I26" s="56"/>
      <c r="J26" s="56"/>
      <c r="K26" s="56"/>
      <c r="L26" s="56"/>
      <c r="M26" s="55"/>
      <c r="N26" s="55"/>
      <c r="O26" s="55"/>
      <c r="P26" s="55"/>
      <c r="Q26" s="55"/>
      <c r="R26" s="55"/>
      <c r="S26" s="55"/>
      <c r="T26" s="55"/>
      <c r="U26" s="55"/>
      <c r="V26" s="55"/>
      <c r="W26" s="55"/>
      <c r="X26" s="55"/>
      <c r="Y26" s="55"/>
      <c r="Z26" s="55"/>
      <c r="AA26" s="55"/>
      <c r="AB26" s="55"/>
      <c r="AC26" s="55"/>
      <c r="AD26" s="55"/>
      <c r="AE26" s="55"/>
      <c r="AF26" s="55"/>
      <c r="AG26" s="55"/>
      <c r="AH26" s="55"/>
      <c r="AI26" s="55"/>
      <c r="AJ26" s="55"/>
      <c r="AK26" s="55"/>
      <c r="AL26" s="55"/>
      <c r="AM26" s="55"/>
      <c r="AN26" s="55"/>
      <c r="AO26" s="55"/>
      <c r="AP26" s="55"/>
      <c r="AQ26" s="55"/>
      <c r="AR26" s="55"/>
      <c r="AS26" s="55"/>
      <c r="AT26" s="55"/>
      <c r="AU26" s="55"/>
      <c r="AV26" s="55"/>
      <c r="AW26" s="55"/>
    </row>
    <row r="27" spans="1:49" ht="15.75" x14ac:dyDescent="0.25">
      <c r="B27" s="160" t="s">
        <v>56</v>
      </c>
      <c r="C27" s="160"/>
      <c r="D27" s="160"/>
      <c r="E27" s="160"/>
      <c r="F27" s="160"/>
      <c r="G27" s="79">
        <v>-48037</v>
      </c>
      <c r="H27" s="46"/>
      <c r="I27" s="46"/>
      <c r="J27" s="46">
        <v>-59323.93</v>
      </c>
      <c r="K27" s="46"/>
      <c r="L27" s="46"/>
    </row>
    <row r="29" spans="1:49" x14ac:dyDescent="0.25">
      <c r="B29" s="38"/>
      <c r="C29" s="38"/>
      <c r="D29" s="38"/>
      <c r="E29" s="38"/>
      <c r="F29" s="38"/>
      <c r="G29" s="38"/>
      <c r="H29" s="38"/>
      <c r="I29" s="38"/>
      <c r="J29" s="38"/>
      <c r="K29" s="38"/>
      <c r="L29" s="38"/>
    </row>
    <row r="30" spans="1:49" x14ac:dyDescent="0.25">
      <c r="B30" s="140" t="s">
        <v>57</v>
      </c>
      <c r="C30" s="140"/>
      <c r="D30" s="140"/>
      <c r="E30" s="140"/>
      <c r="F30" s="140"/>
      <c r="G30" s="140"/>
      <c r="H30" s="140"/>
      <c r="I30" s="140"/>
      <c r="J30" s="140"/>
      <c r="K30" s="140"/>
      <c r="L30" s="140"/>
    </row>
    <row r="31" spans="1:49" ht="15" customHeight="1" x14ac:dyDescent="0.25">
      <c r="B31" s="140" t="s">
        <v>58</v>
      </c>
      <c r="C31" s="140"/>
      <c r="D31" s="140"/>
      <c r="E31" s="140"/>
      <c r="F31" s="140"/>
      <c r="G31" s="140"/>
      <c r="H31" s="140"/>
      <c r="I31" s="140"/>
      <c r="J31" s="140"/>
      <c r="K31" s="140"/>
      <c r="L31" s="140"/>
    </row>
    <row r="32" spans="1:49" ht="15" customHeight="1" x14ac:dyDescent="0.25">
      <c r="B32" s="140" t="s">
        <v>51</v>
      </c>
      <c r="C32" s="140"/>
      <c r="D32" s="140"/>
      <c r="E32" s="140"/>
      <c r="F32" s="140"/>
      <c r="G32" s="140"/>
      <c r="H32" s="140"/>
      <c r="I32" s="140"/>
      <c r="J32" s="140"/>
      <c r="K32" s="140"/>
      <c r="L32" s="140"/>
    </row>
    <row r="33" spans="2:12" ht="36.75" customHeight="1" x14ac:dyDescent="0.25">
      <c r="B33" s="140"/>
      <c r="C33" s="140"/>
      <c r="D33" s="140"/>
      <c r="E33" s="140"/>
      <c r="F33" s="140"/>
      <c r="G33" s="140"/>
      <c r="H33" s="140"/>
      <c r="I33" s="140"/>
      <c r="J33" s="140"/>
      <c r="K33" s="140"/>
      <c r="L33" s="140"/>
    </row>
    <row r="34" spans="2:12" ht="15" customHeight="1" x14ac:dyDescent="0.25">
      <c r="B34" s="152" t="s">
        <v>59</v>
      </c>
      <c r="C34" s="152"/>
      <c r="D34" s="152"/>
      <c r="E34" s="152"/>
      <c r="F34" s="152"/>
      <c r="G34" s="152"/>
      <c r="H34" s="152"/>
      <c r="I34" s="152"/>
      <c r="J34" s="152"/>
      <c r="K34" s="152"/>
      <c r="L34" s="152"/>
    </row>
    <row r="35" spans="2:12" x14ac:dyDescent="0.25">
      <c r="B35" s="152"/>
      <c r="C35" s="152"/>
      <c r="D35" s="152"/>
      <c r="E35" s="152"/>
      <c r="F35" s="152"/>
      <c r="G35" s="152"/>
      <c r="H35" s="152"/>
      <c r="I35" s="152"/>
      <c r="J35" s="152"/>
      <c r="K35" s="152"/>
      <c r="L35" s="152"/>
    </row>
  </sheetData>
  <mergeCells count="26">
    <mergeCell ref="B5:L5"/>
    <mergeCell ref="B3:L3"/>
    <mergeCell ref="B1:L1"/>
    <mergeCell ref="B32:L33"/>
    <mergeCell ref="B34:L35"/>
    <mergeCell ref="B12:F12"/>
    <mergeCell ref="B22:F22"/>
    <mergeCell ref="B10:F10"/>
    <mergeCell ref="B11:F11"/>
    <mergeCell ref="B8:F8"/>
    <mergeCell ref="B9:F9"/>
    <mergeCell ref="B27:F27"/>
    <mergeCell ref="B14:F14"/>
    <mergeCell ref="B16:F16"/>
    <mergeCell ref="B13:F13"/>
    <mergeCell ref="B30:L30"/>
    <mergeCell ref="B31:L31"/>
    <mergeCell ref="B7:F7"/>
    <mergeCell ref="B18:F18"/>
    <mergeCell ref="B24:F24"/>
    <mergeCell ref="B25:F25"/>
    <mergeCell ref="B19:F19"/>
    <mergeCell ref="B20:F20"/>
    <mergeCell ref="B21:F21"/>
    <mergeCell ref="B26:F26"/>
    <mergeCell ref="B23:F23"/>
  </mergeCells>
  <pageMargins left="0.25" right="0.25" top="0.75" bottom="0.75" header="0.3" footer="0.3"/>
  <pageSetup paperSize="9" scale="79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90"/>
  <sheetViews>
    <sheetView topLeftCell="D67" zoomScale="90" zoomScaleNormal="90" workbookViewId="0">
      <selection activeCell="H32" sqref="H32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4.140625" customWidth="1"/>
    <col min="5" max="5" width="8.42578125" customWidth="1"/>
    <col min="6" max="6" width="44.7109375" customWidth="1"/>
    <col min="7" max="7" width="16.5703125" customWidth="1"/>
    <col min="8" max="8" width="14.7109375" customWidth="1"/>
    <col min="9" max="9" width="12.85546875" customWidth="1"/>
    <col min="10" max="10" width="12.28515625" customWidth="1"/>
    <col min="11" max="11" width="10.5703125" customWidth="1"/>
    <col min="12" max="12" width="10" customWidth="1"/>
  </cols>
  <sheetData>
    <row r="1" spans="2:12" s="82" customFormat="1" ht="18" x14ac:dyDescent="0.25"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</row>
    <row r="2" spans="2:12" s="82" customFormat="1" ht="15.75" customHeight="1" x14ac:dyDescent="0.25">
      <c r="B2" s="163" t="s">
        <v>11</v>
      </c>
      <c r="C2" s="163"/>
      <c r="D2" s="163"/>
      <c r="E2" s="163"/>
      <c r="F2" s="163"/>
      <c r="G2" s="163"/>
      <c r="H2" s="163"/>
      <c r="I2" s="163"/>
      <c r="J2" s="163"/>
      <c r="K2" s="163"/>
      <c r="L2" s="163"/>
    </row>
    <row r="3" spans="2:12" s="82" customFormat="1" ht="18" x14ac:dyDescent="0.25">
      <c r="B3" s="83"/>
      <c r="C3" s="83"/>
      <c r="D3" s="83"/>
      <c r="E3" s="83"/>
      <c r="F3" s="83"/>
      <c r="G3" s="83"/>
      <c r="H3" s="83"/>
      <c r="I3" s="83"/>
      <c r="J3" s="84"/>
      <c r="K3" s="84"/>
      <c r="L3" s="84"/>
    </row>
    <row r="4" spans="2:12" s="82" customFormat="1" ht="15.75" customHeight="1" x14ac:dyDescent="0.25">
      <c r="B4" s="163" t="s">
        <v>50</v>
      </c>
      <c r="C4" s="163"/>
      <c r="D4" s="163"/>
      <c r="E4" s="163"/>
      <c r="F4" s="163"/>
      <c r="G4" s="163"/>
      <c r="H4" s="163"/>
      <c r="I4" s="163"/>
      <c r="J4" s="163"/>
      <c r="K4" s="163"/>
      <c r="L4" s="163"/>
    </row>
    <row r="5" spans="2:12" s="82" customFormat="1" ht="18" x14ac:dyDescent="0.25">
      <c r="B5" s="83"/>
      <c r="C5" s="83"/>
      <c r="D5" s="83"/>
      <c r="E5" s="83"/>
      <c r="F5" s="83"/>
      <c r="G5" s="83"/>
      <c r="H5" s="83"/>
      <c r="I5" s="83"/>
      <c r="J5" s="84"/>
      <c r="K5" s="84"/>
      <c r="L5" s="84"/>
    </row>
    <row r="6" spans="2:12" s="82" customFormat="1" ht="15.75" customHeight="1" x14ac:dyDescent="0.25">
      <c r="B6" s="163" t="s">
        <v>31</v>
      </c>
      <c r="C6" s="163"/>
      <c r="D6" s="163"/>
      <c r="E6" s="163"/>
      <c r="F6" s="163"/>
      <c r="G6" s="163"/>
      <c r="H6" s="163"/>
      <c r="I6" s="163"/>
      <c r="J6" s="163"/>
      <c r="K6" s="163"/>
      <c r="L6" s="163"/>
    </row>
    <row r="7" spans="2:12" s="82" customFormat="1" ht="18" x14ac:dyDescent="0.25">
      <c r="B7" s="83"/>
      <c r="C7" s="83"/>
      <c r="D7" s="83"/>
      <c r="E7" s="83"/>
      <c r="F7" s="83"/>
      <c r="G7" s="83"/>
      <c r="H7" s="83"/>
      <c r="I7" s="83"/>
      <c r="J7" s="84"/>
      <c r="K7" s="84"/>
      <c r="L7" s="84"/>
    </row>
    <row r="8" spans="2:12" s="82" customFormat="1" ht="51.75" customHeight="1" x14ac:dyDescent="0.25">
      <c r="B8" s="167" t="s">
        <v>7</v>
      </c>
      <c r="C8" s="168"/>
      <c r="D8" s="168"/>
      <c r="E8" s="168"/>
      <c r="F8" s="169"/>
      <c r="G8" s="85" t="s">
        <v>219</v>
      </c>
      <c r="H8" s="85" t="s">
        <v>199</v>
      </c>
      <c r="I8" s="85" t="s">
        <v>200</v>
      </c>
      <c r="J8" s="85" t="s">
        <v>220</v>
      </c>
      <c r="K8" s="85" t="s">
        <v>19</v>
      </c>
      <c r="L8" s="85" t="s">
        <v>46</v>
      </c>
    </row>
    <row r="9" spans="2:12" s="82" customFormat="1" x14ac:dyDescent="0.25">
      <c r="B9" s="164">
        <v>1</v>
      </c>
      <c r="C9" s="165"/>
      <c r="D9" s="165"/>
      <c r="E9" s="165"/>
      <c r="F9" s="166"/>
      <c r="G9" s="86">
        <v>2</v>
      </c>
      <c r="H9" s="86">
        <v>3</v>
      </c>
      <c r="I9" s="86">
        <v>4</v>
      </c>
      <c r="J9" s="86">
        <v>5</v>
      </c>
      <c r="K9" s="86" t="s">
        <v>29</v>
      </c>
      <c r="L9" s="86" t="s">
        <v>30</v>
      </c>
    </row>
    <row r="10" spans="2:12" s="92" customFormat="1" x14ac:dyDescent="0.25">
      <c r="B10" s="87"/>
      <c r="C10" s="87"/>
      <c r="D10" s="87"/>
      <c r="E10" s="87"/>
      <c r="F10" s="87" t="s">
        <v>45</v>
      </c>
      <c r="G10" s="90">
        <v>676826.45</v>
      </c>
      <c r="H10" s="90">
        <v>695394</v>
      </c>
      <c r="I10" s="90">
        <v>851120</v>
      </c>
      <c r="J10" s="81">
        <f>100220+2491+7937+729266</f>
        <v>839914</v>
      </c>
      <c r="K10" s="91">
        <v>124</v>
      </c>
      <c r="L10" s="91">
        <v>99</v>
      </c>
    </row>
    <row r="11" spans="2:12" s="82" customFormat="1" x14ac:dyDescent="0.25">
      <c r="B11" s="87">
        <v>6</v>
      </c>
      <c r="C11" s="87"/>
      <c r="D11" s="87">
        <v>6</v>
      </c>
      <c r="E11" s="87"/>
      <c r="F11" s="87" t="s">
        <v>3</v>
      </c>
      <c r="G11" s="106">
        <f>39037+60511+5163+572115</f>
        <v>676826</v>
      </c>
      <c r="H11" s="106">
        <f>33+119678+8318+567365</f>
        <v>695394</v>
      </c>
      <c r="I11" s="106">
        <v>851120</v>
      </c>
      <c r="J11" s="106">
        <f>100220+2491+7937+729266</f>
        <v>839914</v>
      </c>
      <c r="K11" s="89">
        <v>124</v>
      </c>
      <c r="L11" s="89">
        <v>99</v>
      </c>
    </row>
    <row r="12" spans="2:12" s="82" customFormat="1" ht="25.5" x14ac:dyDescent="0.25">
      <c r="B12" s="97"/>
      <c r="C12" s="97">
        <v>63</v>
      </c>
      <c r="D12" s="97">
        <v>63</v>
      </c>
      <c r="E12" s="97"/>
      <c r="F12" s="97" t="s">
        <v>191</v>
      </c>
      <c r="G12" s="107">
        <v>39037</v>
      </c>
      <c r="H12" s="107">
        <v>0</v>
      </c>
      <c r="I12" s="107">
        <v>82600</v>
      </c>
      <c r="J12" s="107">
        <v>100220</v>
      </c>
      <c r="K12" s="89">
        <v>257</v>
      </c>
      <c r="L12" s="89">
        <v>121</v>
      </c>
    </row>
    <row r="13" spans="2:12" s="82" customFormat="1" ht="25.5" x14ac:dyDescent="0.25">
      <c r="B13" s="97"/>
      <c r="C13" s="97"/>
      <c r="D13" s="97">
        <v>636</v>
      </c>
      <c r="E13" s="97"/>
      <c r="F13" s="97" t="s">
        <v>192</v>
      </c>
      <c r="G13" s="107">
        <v>39037</v>
      </c>
      <c r="H13" s="107">
        <v>0</v>
      </c>
      <c r="I13" s="107">
        <v>82600</v>
      </c>
      <c r="J13" s="107">
        <v>100220</v>
      </c>
      <c r="K13" s="89">
        <v>257</v>
      </c>
      <c r="L13" s="89">
        <v>121</v>
      </c>
    </row>
    <row r="14" spans="2:12" s="82" customFormat="1" ht="25.5" x14ac:dyDescent="0.25">
      <c r="B14" s="97"/>
      <c r="C14" s="97"/>
      <c r="D14" s="97"/>
      <c r="E14" s="97">
        <v>6361</v>
      </c>
      <c r="F14" s="97" t="s">
        <v>193</v>
      </c>
      <c r="G14" s="107">
        <v>39036.9</v>
      </c>
      <c r="H14" s="107">
        <v>0</v>
      </c>
      <c r="I14" s="107">
        <v>62600</v>
      </c>
      <c r="J14" s="107">
        <v>24800</v>
      </c>
      <c r="K14" s="89">
        <v>64</v>
      </c>
      <c r="L14" s="89">
        <v>40</v>
      </c>
    </row>
    <row r="15" spans="2:12" s="82" customFormat="1" ht="25.5" x14ac:dyDescent="0.25">
      <c r="B15" s="97"/>
      <c r="C15" s="97"/>
      <c r="D15" s="97"/>
      <c r="E15" s="97">
        <v>6362</v>
      </c>
      <c r="F15" s="97" t="s">
        <v>201</v>
      </c>
      <c r="G15" s="107">
        <v>0</v>
      </c>
      <c r="H15" s="107">
        <v>0</v>
      </c>
      <c r="I15" s="107">
        <v>20000</v>
      </c>
      <c r="J15" s="107">
        <v>20000</v>
      </c>
      <c r="K15" s="89"/>
      <c r="L15" s="89">
        <v>100</v>
      </c>
    </row>
    <row r="16" spans="2:12" s="82" customFormat="1" x14ac:dyDescent="0.25">
      <c r="B16" s="87"/>
      <c r="C16" s="97">
        <v>64</v>
      </c>
      <c r="D16" s="97">
        <v>64</v>
      </c>
      <c r="E16" s="97"/>
      <c r="F16" s="97" t="s">
        <v>65</v>
      </c>
      <c r="G16" s="94">
        <v>0</v>
      </c>
      <c r="H16" s="94">
        <v>33</v>
      </c>
      <c r="I16" s="94">
        <v>33</v>
      </c>
      <c r="J16" s="89">
        <v>0</v>
      </c>
      <c r="K16" s="89"/>
      <c r="L16" s="89"/>
    </row>
    <row r="17" spans="2:12" s="82" customFormat="1" x14ac:dyDescent="0.25">
      <c r="B17" s="108"/>
      <c r="C17" s="108"/>
      <c r="D17" s="108">
        <v>641</v>
      </c>
      <c r="E17" s="108"/>
      <c r="F17" s="108" t="s">
        <v>69</v>
      </c>
      <c r="G17" s="94">
        <v>0</v>
      </c>
      <c r="H17" s="94">
        <v>33</v>
      </c>
      <c r="I17" s="94">
        <v>33</v>
      </c>
      <c r="J17" s="89">
        <v>0</v>
      </c>
      <c r="K17" s="89"/>
      <c r="L17" s="89"/>
    </row>
    <row r="18" spans="2:12" s="82" customFormat="1" x14ac:dyDescent="0.25">
      <c r="B18" s="108"/>
      <c r="C18" s="108"/>
      <c r="D18" s="108"/>
      <c r="E18" s="108">
        <v>6413</v>
      </c>
      <c r="F18" s="108" t="s">
        <v>70</v>
      </c>
      <c r="G18" s="94">
        <v>0</v>
      </c>
      <c r="H18" s="94">
        <v>33</v>
      </c>
      <c r="I18" s="94">
        <v>33</v>
      </c>
      <c r="J18" s="89">
        <v>0</v>
      </c>
      <c r="K18" s="89"/>
      <c r="L18" s="89"/>
    </row>
    <row r="19" spans="2:12" s="82" customFormat="1" ht="25.5" x14ac:dyDescent="0.25">
      <c r="B19" s="87"/>
      <c r="C19" s="97">
        <v>65</v>
      </c>
      <c r="D19" s="97">
        <v>65</v>
      </c>
      <c r="E19" s="97"/>
      <c r="F19" s="97" t="s">
        <v>66</v>
      </c>
      <c r="G19" s="94">
        <v>60511</v>
      </c>
      <c r="H19" s="94">
        <v>119678</v>
      </c>
      <c r="I19" s="94">
        <v>78</v>
      </c>
      <c r="J19" s="95">
        <v>2491</v>
      </c>
      <c r="K19" s="89">
        <v>4</v>
      </c>
      <c r="L19" s="89">
        <v>3194</v>
      </c>
    </row>
    <row r="20" spans="2:12" s="82" customFormat="1" x14ac:dyDescent="0.25">
      <c r="B20" s="108"/>
      <c r="C20" s="108"/>
      <c r="D20" s="108">
        <v>652</v>
      </c>
      <c r="E20" s="108"/>
      <c r="F20" s="108" t="s">
        <v>67</v>
      </c>
      <c r="G20" s="94">
        <v>60511.14</v>
      </c>
      <c r="H20" s="94">
        <v>119678</v>
      </c>
      <c r="I20" s="94">
        <v>78</v>
      </c>
      <c r="J20" s="95">
        <v>2491</v>
      </c>
      <c r="K20" s="95">
        <v>4</v>
      </c>
      <c r="L20" s="89">
        <v>3194</v>
      </c>
    </row>
    <row r="21" spans="2:12" s="82" customFormat="1" x14ac:dyDescent="0.25">
      <c r="B21" s="108"/>
      <c r="C21" s="108"/>
      <c r="D21" s="108"/>
      <c r="E21" s="108">
        <v>6526</v>
      </c>
      <c r="F21" s="108" t="s">
        <v>68</v>
      </c>
      <c r="G21" s="94">
        <v>60511.14</v>
      </c>
      <c r="H21" s="94">
        <v>119678</v>
      </c>
      <c r="I21" s="94">
        <v>78</v>
      </c>
      <c r="J21" s="95">
        <v>2491</v>
      </c>
      <c r="K21" s="95">
        <v>4</v>
      </c>
      <c r="L21" s="89">
        <v>3194</v>
      </c>
    </row>
    <row r="22" spans="2:12" s="82" customFormat="1" ht="25.5" x14ac:dyDescent="0.25">
      <c r="B22" s="87"/>
      <c r="C22" s="97">
        <v>66</v>
      </c>
      <c r="D22" s="97">
        <v>66</v>
      </c>
      <c r="E22" s="97"/>
      <c r="F22" s="97" t="s">
        <v>71</v>
      </c>
      <c r="G22" s="94">
        <v>5163</v>
      </c>
      <c r="H22" s="94">
        <v>8318</v>
      </c>
      <c r="I22" s="94">
        <v>8318</v>
      </c>
      <c r="J22" s="95">
        <v>7937</v>
      </c>
      <c r="K22" s="89"/>
      <c r="L22" s="89"/>
    </row>
    <row r="23" spans="2:12" s="82" customFormat="1" x14ac:dyDescent="0.25">
      <c r="B23" s="108"/>
      <c r="C23" s="108"/>
      <c r="D23" s="108">
        <v>661</v>
      </c>
      <c r="E23" s="108"/>
      <c r="F23" s="108" t="s">
        <v>67</v>
      </c>
      <c r="G23" s="94">
        <v>5162.91</v>
      </c>
      <c r="H23" s="94">
        <v>8318</v>
      </c>
      <c r="I23" s="94">
        <v>8318</v>
      </c>
      <c r="J23" s="95">
        <v>7937</v>
      </c>
      <c r="K23" s="95">
        <v>154</v>
      </c>
      <c r="L23" s="89">
        <v>95</v>
      </c>
    </row>
    <row r="24" spans="2:12" s="82" customFormat="1" x14ac:dyDescent="0.25">
      <c r="B24" s="108"/>
      <c r="C24" s="108"/>
      <c r="D24" s="108"/>
      <c r="E24" s="108">
        <v>6615</v>
      </c>
      <c r="F24" s="108" t="s">
        <v>72</v>
      </c>
      <c r="G24" s="94">
        <v>5162.91</v>
      </c>
      <c r="H24" s="94">
        <v>8318</v>
      </c>
      <c r="I24" s="94">
        <v>8318</v>
      </c>
      <c r="J24" s="95">
        <v>7937</v>
      </c>
      <c r="K24" s="95">
        <v>154</v>
      </c>
      <c r="L24" s="89">
        <v>95</v>
      </c>
    </row>
    <row r="25" spans="2:12" s="82" customFormat="1" x14ac:dyDescent="0.25">
      <c r="B25" s="87"/>
      <c r="C25" s="97">
        <v>67</v>
      </c>
      <c r="D25" s="97">
        <v>67</v>
      </c>
      <c r="E25" s="97"/>
      <c r="F25" s="97" t="s">
        <v>73</v>
      </c>
      <c r="G25" s="94">
        <v>572115</v>
      </c>
      <c r="H25" s="94">
        <v>567365</v>
      </c>
      <c r="I25" s="94">
        <v>760091</v>
      </c>
      <c r="J25" s="95">
        <v>729266</v>
      </c>
      <c r="K25" s="89">
        <v>127</v>
      </c>
      <c r="L25" s="89">
        <v>96</v>
      </c>
    </row>
    <row r="26" spans="2:12" s="82" customFormat="1" ht="25.5" x14ac:dyDescent="0.25">
      <c r="B26" s="87"/>
      <c r="C26" s="97"/>
      <c r="D26" s="97">
        <v>671</v>
      </c>
      <c r="E26" s="97"/>
      <c r="F26" s="97" t="s">
        <v>74</v>
      </c>
      <c r="G26" s="94">
        <v>572115.07999999996</v>
      </c>
      <c r="H26" s="94">
        <v>567365</v>
      </c>
      <c r="I26" s="94">
        <v>760091</v>
      </c>
      <c r="J26" s="95">
        <v>729266</v>
      </c>
      <c r="K26" s="95">
        <v>127</v>
      </c>
      <c r="L26" s="89">
        <v>96</v>
      </c>
    </row>
    <row r="27" spans="2:12" s="82" customFormat="1" ht="25.5" x14ac:dyDescent="0.25">
      <c r="B27" s="108"/>
      <c r="C27" s="108"/>
      <c r="D27" s="108"/>
      <c r="E27" s="108">
        <v>6711</v>
      </c>
      <c r="F27" s="97" t="s">
        <v>75</v>
      </c>
      <c r="G27" s="94">
        <v>572115.07999999996</v>
      </c>
      <c r="H27" s="94">
        <v>567365</v>
      </c>
      <c r="I27" s="94">
        <v>760091</v>
      </c>
      <c r="J27" s="95">
        <v>729266</v>
      </c>
      <c r="K27" s="89">
        <v>127</v>
      </c>
      <c r="L27" s="89">
        <v>96</v>
      </c>
    </row>
    <row r="28" spans="2:12" s="82" customFormat="1" x14ac:dyDescent="0.25"/>
    <row r="29" spans="2:12" s="82" customFormat="1" ht="18" x14ac:dyDescent="0.25">
      <c r="B29" s="83"/>
      <c r="C29" s="83"/>
      <c r="D29" s="83"/>
      <c r="E29" s="83"/>
      <c r="F29" s="83"/>
      <c r="G29" s="83"/>
      <c r="H29" s="83"/>
      <c r="I29" s="83"/>
      <c r="J29" s="84"/>
      <c r="K29" s="84"/>
      <c r="L29" s="84"/>
    </row>
    <row r="30" spans="2:12" s="82" customFormat="1" ht="51" customHeight="1" x14ac:dyDescent="0.25">
      <c r="B30" s="167" t="s">
        <v>7</v>
      </c>
      <c r="C30" s="168"/>
      <c r="D30" s="168"/>
      <c r="E30" s="168"/>
      <c r="F30" s="169"/>
      <c r="G30" s="85" t="s">
        <v>221</v>
      </c>
      <c r="H30" s="85" t="s">
        <v>199</v>
      </c>
      <c r="I30" s="85" t="s">
        <v>200</v>
      </c>
      <c r="J30" s="85" t="s">
        <v>220</v>
      </c>
      <c r="K30" s="85" t="s">
        <v>19</v>
      </c>
      <c r="L30" s="85" t="s">
        <v>46</v>
      </c>
    </row>
    <row r="31" spans="2:12" s="82" customFormat="1" x14ac:dyDescent="0.25">
      <c r="B31" s="164">
        <v>1</v>
      </c>
      <c r="C31" s="165"/>
      <c r="D31" s="165"/>
      <c r="E31" s="165"/>
      <c r="F31" s="166"/>
      <c r="G31" s="86">
        <v>2</v>
      </c>
      <c r="H31" s="86">
        <v>3</v>
      </c>
      <c r="I31" s="86">
        <v>4</v>
      </c>
      <c r="J31" s="86">
        <v>5</v>
      </c>
      <c r="K31" s="86" t="s">
        <v>29</v>
      </c>
      <c r="L31" s="86" t="s">
        <v>30</v>
      </c>
    </row>
    <row r="32" spans="2:12" s="92" customFormat="1" x14ac:dyDescent="0.25">
      <c r="B32" s="87"/>
      <c r="C32" s="87"/>
      <c r="D32" s="87"/>
      <c r="E32" s="87"/>
      <c r="F32" s="87" t="s">
        <v>44</v>
      </c>
      <c r="G32" s="90">
        <f>648958+39154</f>
        <v>688112</v>
      </c>
      <c r="H32" s="90">
        <f>671477+23917</f>
        <v>695394</v>
      </c>
      <c r="I32" s="90">
        <v>851120</v>
      </c>
      <c r="J32" s="81">
        <f>820695+21863</f>
        <v>842558</v>
      </c>
      <c r="K32" s="91">
        <v>122</v>
      </c>
      <c r="L32" s="91">
        <v>99</v>
      </c>
    </row>
    <row r="33" spans="2:12" s="92" customFormat="1" x14ac:dyDescent="0.25">
      <c r="B33" s="87">
        <v>3</v>
      </c>
      <c r="C33" s="87"/>
      <c r="D33" s="87">
        <v>3</v>
      </c>
      <c r="E33" s="87"/>
      <c r="F33" s="87" t="s">
        <v>4</v>
      </c>
      <c r="G33" s="90">
        <f>592656+55154+1148</f>
        <v>648958</v>
      </c>
      <c r="H33" s="90">
        <v>671477</v>
      </c>
      <c r="I33" s="90">
        <v>827477</v>
      </c>
      <c r="J33" s="81">
        <f>735622+83897+1176</f>
        <v>820695</v>
      </c>
      <c r="K33" s="91">
        <v>126</v>
      </c>
      <c r="L33" s="91">
        <v>99</v>
      </c>
    </row>
    <row r="34" spans="2:12" s="92" customFormat="1" x14ac:dyDescent="0.25">
      <c r="B34" s="87"/>
      <c r="C34" s="87">
        <v>31</v>
      </c>
      <c r="D34" s="87">
        <v>31</v>
      </c>
      <c r="E34" s="87"/>
      <c r="F34" s="87" t="s">
        <v>5</v>
      </c>
      <c r="G34" s="90">
        <f>459470+26718+106468</f>
        <v>592656</v>
      </c>
      <c r="H34" s="90">
        <v>586074</v>
      </c>
      <c r="I34" s="90">
        <f>571532+28542+135000</f>
        <v>735074</v>
      </c>
      <c r="J34" s="81">
        <f>570363+30454+134805</f>
        <v>735622</v>
      </c>
      <c r="K34" s="91">
        <v>124</v>
      </c>
      <c r="L34" s="91">
        <v>73</v>
      </c>
    </row>
    <row r="35" spans="2:12" s="92" customFormat="1" x14ac:dyDescent="0.25">
      <c r="B35" s="109"/>
      <c r="C35" s="109"/>
      <c r="D35" s="109">
        <v>311</v>
      </c>
      <c r="E35" s="109"/>
      <c r="F35" s="109" t="s">
        <v>26</v>
      </c>
      <c r="G35" s="90">
        <v>459470</v>
      </c>
      <c r="H35" s="90">
        <v>471532</v>
      </c>
      <c r="I35" s="90">
        <v>571532</v>
      </c>
      <c r="J35" s="81">
        <v>570363.02</v>
      </c>
      <c r="K35" s="91">
        <v>124</v>
      </c>
      <c r="L35" s="91">
        <v>131</v>
      </c>
    </row>
    <row r="36" spans="2:12" s="92" customFormat="1" x14ac:dyDescent="0.25">
      <c r="B36" s="109"/>
      <c r="C36" s="109"/>
      <c r="D36" s="109"/>
      <c r="E36" s="108">
        <v>3111</v>
      </c>
      <c r="F36" s="108" t="s">
        <v>27</v>
      </c>
      <c r="G36" s="94">
        <v>459470.44</v>
      </c>
      <c r="H36" s="90">
        <v>450256</v>
      </c>
      <c r="I36" s="90">
        <v>560256</v>
      </c>
      <c r="J36" s="95">
        <v>559630.30000000005</v>
      </c>
      <c r="K36" s="91">
        <v>124</v>
      </c>
      <c r="L36" s="91">
        <v>100</v>
      </c>
    </row>
    <row r="37" spans="2:12" s="82" customFormat="1" x14ac:dyDescent="0.25">
      <c r="B37" s="108"/>
      <c r="C37" s="108"/>
      <c r="D37" s="108"/>
      <c r="E37" s="108">
        <v>3113</v>
      </c>
      <c r="F37" s="108" t="s">
        <v>164</v>
      </c>
      <c r="G37" s="94"/>
      <c r="H37" s="94">
        <v>21276</v>
      </c>
      <c r="I37" s="94">
        <v>11276</v>
      </c>
      <c r="J37" s="95">
        <v>10732.72</v>
      </c>
      <c r="K37" s="89"/>
      <c r="L37" s="89">
        <v>95</v>
      </c>
    </row>
    <row r="38" spans="2:12" s="92" customFormat="1" x14ac:dyDescent="0.25">
      <c r="B38" s="109"/>
      <c r="C38" s="109"/>
      <c r="D38" s="109">
        <v>312</v>
      </c>
      <c r="E38" s="109"/>
      <c r="F38" s="109" t="s">
        <v>76</v>
      </c>
      <c r="G38" s="90">
        <v>26718.01</v>
      </c>
      <c r="H38" s="90">
        <v>17542</v>
      </c>
      <c r="I38" s="90">
        <v>28542</v>
      </c>
      <c r="J38" s="81">
        <v>30454.11</v>
      </c>
      <c r="K38" s="91">
        <v>114</v>
      </c>
      <c r="L38" s="91">
        <v>107</v>
      </c>
    </row>
    <row r="39" spans="2:12" s="92" customFormat="1" x14ac:dyDescent="0.25">
      <c r="B39" s="109"/>
      <c r="C39" s="109"/>
      <c r="D39" s="109">
        <v>313</v>
      </c>
      <c r="E39" s="109"/>
      <c r="F39" s="109" t="s">
        <v>77</v>
      </c>
      <c r="G39" s="90">
        <v>106467.62</v>
      </c>
      <c r="H39" s="90">
        <v>97000</v>
      </c>
      <c r="I39" s="90">
        <v>135000</v>
      </c>
      <c r="J39" s="81">
        <v>134804.96</v>
      </c>
      <c r="K39" s="91">
        <v>127</v>
      </c>
      <c r="L39" s="91">
        <v>100</v>
      </c>
    </row>
    <row r="40" spans="2:12" s="82" customFormat="1" x14ac:dyDescent="0.25">
      <c r="B40" s="108"/>
      <c r="C40" s="108"/>
      <c r="D40" s="108"/>
      <c r="E40" s="108">
        <v>3131</v>
      </c>
      <c r="F40" s="108" t="s">
        <v>78</v>
      </c>
      <c r="G40" s="94">
        <v>31732.81</v>
      </c>
      <c r="H40" s="94">
        <v>44665</v>
      </c>
      <c r="I40" s="94">
        <v>45000</v>
      </c>
      <c r="J40" s="105">
        <v>42088.13</v>
      </c>
      <c r="K40" s="89">
        <v>133</v>
      </c>
      <c r="L40" s="89">
        <v>94</v>
      </c>
    </row>
    <row r="41" spans="2:12" s="82" customFormat="1" x14ac:dyDescent="0.25">
      <c r="B41" s="108"/>
      <c r="C41" s="108"/>
      <c r="D41" s="108"/>
      <c r="E41" s="108">
        <v>3132</v>
      </c>
      <c r="F41" s="108" t="s">
        <v>79</v>
      </c>
      <c r="G41" s="94">
        <v>74734.81</v>
      </c>
      <c r="H41" s="94">
        <v>52335</v>
      </c>
      <c r="I41" s="94">
        <v>90000</v>
      </c>
      <c r="J41" s="95">
        <v>92716.83</v>
      </c>
      <c r="K41" s="89">
        <v>124</v>
      </c>
      <c r="L41" s="89">
        <v>103</v>
      </c>
    </row>
    <row r="42" spans="2:12" s="92" customFormat="1" x14ac:dyDescent="0.25">
      <c r="B42" s="109"/>
      <c r="C42" s="109">
        <v>32</v>
      </c>
      <c r="D42" s="110">
        <v>32</v>
      </c>
      <c r="E42" s="110"/>
      <c r="F42" s="109" t="s">
        <v>12</v>
      </c>
      <c r="G42" s="90">
        <f>7552+28496+14252+4854</f>
        <v>55154</v>
      </c>
      <c r="H42" s="90">
        <v>83412</v>
      </c>
      <c r="I42" s="90">
        <v>90412</v>
      </c>
      <c r="J42" s="81">
        <f>9020+49262+21606+4009</f>
        <v>83897</v>
      </c>
      <c r="K42" s="91">
        <v>152</v>
      </c>
      <c r="L42" s="91">
        <v>93</v>
      </c>
    </row>
    <row r="43" spans="2:12" s="92" customFormat="1" x14ac:dyDescent="0.25">
      <c r="B43" s="109"/>
      <c r="C43" s="109"/>
      <c r="D43" s="109">
        <v>321</v>
      </c>
      <c r="E43" s="109"/>
      <c r="F43" s="109" t="s">
        <v>28</v>
      </c>
      <c r="G43" s="90">
        <v>7552.14</v>
      </c>
      <c r="H43" s="90">
        <v>9556</v>
      </c>
      <c r="I43" s="90">
        <v>10556</v>
      </c>
      <c r="J43" s="81">
        <v>9019.92</v>
      </c>
      <c r="K43" s="91">
        <v>119</v>
      </c>
      <c r="L43" s="91">
        <v>85</v>
      </c>
    </row>
    <row r="44" spans="2:12" s="82" customFormat="1" x14ac:dyDescent="0.25">
      <c r="B44" s="108"/>
      <c r="C44" s="108"/>
      <c r="D44" s="108"/>
      <c r="E44" s="108">
        <v>3211</v>
      </c>
      <c r="F44" s="108" t="s">
        <v>104</v>
      </c>
      <c r="G44" s="94">
        <v>77.59</v>
      </c>
      <c r="H44" s="94">
        <v>1062</v>
      </c>
      <c r="I44" s="94">
        <v>1662</v>
      </c>
      <c r="J44" s="95">
        <v>1567.1</v>
      </c>
      <c r="K44" s="89">
        <v>2009</v>
      </c>
      <c r="L44" s="89">
        <v>94</v>
      </c>
    </row>
    <row r="45" spans="2:12" s="82" customFormat="1" ht="25.5" x14ac:dyDescent="0.25">
      <c r="B45" s="108"/>
      <c r="C45" s="109"/>
      <c r="D45" s="108"/>
      <c r="E45" s="108">
        <v>3212</v>
      </c>
      <c r="F45" s="93" t="s">
        <v>80</v>
      </c>
      <c r="G45" s="94">
        <v>7474.55</v>
      </c>
      <c r="H45" s="94">
        <v>6636</v>
      </c>
      <c r="I45" s="94">
        <v>6636</v>
      </c>
      <c r="J45" s="95">
        <v>6631.46</v>
      </c>
      <c r="K45" s="89">
        <v>89</v>
      </c>
      <c r="L45" s="89">
        <v>100</v>
      </c>
    </row>
    <row r="46" spans="2:12" s="82" customFormat="1" x14ac:dyDescent="0.25">
      <c r="B46" s="108"/>
      <c r="C46" s="109"/>
      <c r="D46" s="108"/>
      <c r="E46" s="108">
        <v>3213</v>
      </c>
      <c r="F46" s="93" t="s">
        <v>105</v>
      </c>
      <c r="G46" s="94"/>
      <c r="H46" s="94">
        <v>1858</v>
      </c>
      <c r="I46" s="94">
        <v>1858</v>
      </c>
      <c r="J46" s="95">
        <v>421.36</v>
      </c>
      <c r="K46" s="89"/>
      <c r="L46" s="89">
        <v>23</v>
      </c>
    </row>
    <row r="47" spans="2:12" s="82" customFormat="1" x14ac:dyDescent="0.25">
      <c r="B47" s="108"/>
      <c r="C47" s="109"/>
      <c r="D47" s="108"/>
      <c r="E47" s="108">
        <v>4214</v>
      </c>
      <c r="F47" s="93" t="s">
        <v>225</v>
      </c>
      <c r="G47" s="94"/>
      <c r="H47" s="94">
        <v>0</v>
      </c>
      <c r="I47" s="94">
        <v>400</v>
      </c>
      <c r="J47" s="95">
        <v>400</v>
      </c>
      <c r="K47" s="89"/>
      <c r="L47" s="89">
        <v>100</v>
      </c>
    </row>
    <row r="48" spans="2:12" s="92" customFormat="1" x14ac:dyDescent="0.25">
      <c r="B48" s="109"/>
      <c r="C48" s="109"/>
      <c r="D48" s="109">
        <v>322</v>
      </c>
      <c r="E48" s="109"/>
      <c r="F48" s="111" t="s">
        <v>81</v>
      </c>
      <c r="G48" s="90">
        <v>28496.05</v>
      </c>
      <c r="H48" s="90">
        <v>51188</v>
      </c>
      <c r="I48" s="90">
        <v>51188</v>
      </c>
      <c r="J48" s="81">
        <v>49261.84</v>
      </c>
      <c r="K48" s="91">
        <v>173</v>
      </c>
      <c r="L48" s="91">
        <v>96</v>
      </c>
    </row>
    <row r="49" spans="2:12" s="82" customFormat="1" x14ac:dyDescent="0.25">
      <c r="B49" s="108"/>
      <c r="C49" s="109"/>
      <c r="D49" s="108"/>
      <c r="E49" s="108">
        <v>3221</v>
      </c>
      <c r="F49" s="93" t="s">
        <v>82</v>
      </c>
      <c r="G49" s="94">
        <v>2216.38</v>
      </c>
      <c r="H49" s="94">
        <v>1991</v>
      </c>
      <c r="I49" s="94">
        <v>2746</v>
      </c>
      <c r="J49" s="95">
        <v>2699.11</v>
      </c>
      <c r="K49" s="89">
        <v>122</v>
      </c>
      <c r="L49" s="89">
        <v>98</v>
      </c>
    </row>
    <row r="50" spans="2:12" s="82" customFormat="1" ht="14.25" customHeight="1" x14ac:dyDescent="0.25">
      <c r="B50" s="108"/>
      <c r="C50" s="109"/>
      <c r="D50" s="108"/>
      <c r="E50" s="108">
        <v>3222</v>
      </c>
      <c r="F50" s="93" t="s">
        <v>83</v>
      </c>
      <c r="G50" s="94">
        <v>1233.6400000000001</v>
      </c>
      <c r="H50" s="94">
        <v>1062</v>
      </c>
      <c r="I50" s="94">
        <v>1600</v>
      </c>
      <c r="J50" s="95">
        <v>1572.87</v>
      </c>
      <c r="K50" s="89">
        <v>127</v>
      </c>
      <c r="L50" s="89">
        <v>98</v>
      </c>
    </row>
    <row r="51" spans="2:12" s="82" customFormat="1" x14ac:dyDescent="0.25">
      <c r="B51" s="108"/>
      <c r="C51" s="109"/>
      <c r="D51" s="108"/>
      <c r="E51" s="108">
        <v>3223</v>
      </c>
      <c r="F51" s="93" t="s">
        <v>84</v>
      </c>
      <c r="G51" s="94">
        <v>8374.7900000000009</v>
      </c>
      <c r="H51" s="94">
        <v>15927</v>
      </c>
      <c r="I51" s="94">
        <v>10731</v>
      </c>
      <c r="J51" s="95">
        <v>10195.969999999999</v>
      </c>
      <c r="K51" s="89">
        <v>122</v>
      </c>
      <c r="L51" s="89">
        <v>95</v>
      </c>
    </row>
    <row r="52" spans="2:12" s="82" customFormat="1" ht="25.5" x14ac:dyDescent="0.25">
      <c r="B52" s="108"/>
      <c r="C52" s="109"/>
      <c r="D52" s="108"/>
      <c r="E52" s="108">
        <v>3224</v>
      </c>
      <c r="F52" s="93" t="s">
        <v>85</v>
      </c>
      <c r="G52" s="94">
        <v>4027.91</v>
      </c>
      <c r="H52" s="94">
        <v>9291</v>
      </c>
      <c r="I52" s="94">
        <v>8870</v>
      </c>
      <c r="J52" s="95">
        <v>8832.4500000000007</v>
      </c>
      <c r="K52" s="89">
        <v>219</v>
      </c>
      <c r="L52" s="89">
        <v>100</v>
      </c>
    </row>
    <row r="53" spans="2:12" s="82" customFormat="1" x14ac:dyDescent="0.25">
      <c r="B53" s="108"/>
      <c r="C53" s="109"/>
      <c r="D53" s="108"/>
      <c r="E53" s="108">
        <v>3225</v>
      </c>
      <c r="F53" s="93" t="s">
        <v>86</v>
      </c>
      <c r="G53" s="94">
        <v>1971.56</v>
      </c>
      <c r="H53" s="94">
        <v>4645</v>
      </c>
      <c r="I53" s="94">
        <v>2655</v>
      </c>
      <c r="J53" s="95">
        <v>1921.56</v>
      </c>
      <c r="K53" s="89">
        <v>97</v>
      </c>
      <c r="L53" s="89">
        <v>72</v>
      </c>
    </row>
    <row r="54" spans="2:12" s="82" customFormat="1" x14ac:dyDescent="0.25">
      <c r="B54" s="108"/>
      <c r="C54" s="109"/>
      <c r="D54" s="108"/>
      <c r="E54" s="108">
        <v>3227</v>
      </c>
      <c r="F54" s="93" t="s">
        <v>87</v>
      </c>
      <c r="G54" s="94">
        <v>10671.77</v>
      </c>
      <c r="H54" s="94">
        <v>18272</v>
      </c>
      <c r="I54" s="94">
        <v>24586</v>
      </c>
      <c r="J54" s="95">
        <v>24039.88</v>
      </c>
      <c r="K54" s="89">
        <v>23</v>
      </c>
      <c r="L54" s="89">
        <v>98</v>
      </c>
    </row>
    <row r="55" spans="2:12" s="92" customFormat="1" x14ac:dyDescent="0.25">
      <c r="B55" s="109"/>
      <c r="C55" s="109"/>
      <c r="D55" s="109">
        <v>323</v>
      </c>
      <c r="E55" s="109"/>
      <c r="F55" s="111" t="s">
        <v>88</v>
      </c>
      <c r="G55" s="90">
        <v>14252.25</v>
      </c>
      <c r="H55" s="90">
        <v>18023</v>
      </c>
      <c r="I55" s="90">
        <v>23023</v>
      </c>
      <c r="J55" s="81">
        <v>21605.59</v>
      </c>
      <c r="K55" s="91">
        <v>152</v>
      </c>
      <c r="L55" s="91">
        <v>94</v>
      </c>
    </row>
    <row r="56" spans="2:12" s="82" customFormat="1" x14ac:dyDescent="0.25">
      <c r="B56" s="108"/>
      <c r="C56" s="109"/>
      <c r="D56" s="108"/>
      <c r="E56" s="108">
        <v>3231</v>
      </c>
      <c r="F56" s="93" t="s">
        <v>89</v>
      </c>
      <c r="G56" s="94">
        <v>2159.77</v>
      </c>
      <c r="H56" s="94">
        <v>1858</v>
      </c>
      <c r="I56" s="94">
        <v>2858</v>
      </c>
      <c r="J56" s="95">
        <v>2978.2</v>
      </c>
      <c r="K56" s="89">
        <v>138</v>
      </c>
      <c r="L56" s="89">
        <v>104</v>
      </c>
    </row>
    <row r="57" spans="2:12" s="82" customFormat="1" x14ac:dyDescent="0.25">
      <c r="B57" s="108"/>
      <c r="C57" s="109"/>
      <c r="D57" s="108"/>
      <c r="E57" s="108">
        <v>3232</v>
      </c>
      <c r="F57" s="93" t="s">
        <v>90</v>
      </c>
      <c r="G57" s="94">
        <v>3007.47</v>
      </c>
      <c r="H57" s="94">
        <v>7963</v>
      </c>
      <c r="I57" s="94">
        <v>8263</v>
      </c>
      <c r="J57" s="95">
        <v>7796.65</v>
      </c>
      <c r="K57" s="89">
        <v>259</v>
      </c>
      <c r="L57" s="89">
        <v>94</v>
      </c>
    </row>
    <row r="58" spans="2:12" s="82" customFormat="1" x14ac:dyDescent="0.25">
      <c r="B58" s="108"/>
      <c r="C58" s="109"/>
      <c r="D58" s="108"/>
      <c r="E58" s="108">
        <v>3233</v>
      </c>
      <c r="F58" s="93" t="s">
        <v>91</v>
      </c>
      <c r="G58" s="94">
        <v>127.44</v>
      </c>
      <c r="H58" s="94">
        <v>770</v>
      </c>
      <c r="I58" s="94">
        <v>270</v>
      </c>
      <c r="J58" s="89">
        <v>127</v>
      </c>
      <c r="K58" s="89">
        <v>100</v>
      </c>
      <c r="L58" s="89">
        <v>47</v>
      </c>
    </row>
    <row r="59" spans="2:12" s="82" customFormat="1" x14ac:dyDescent="0.25">
      <c r="B59" s="108"/>
      <c r="C59" s="109"/>
      <c r="D59" s="108"/>
      <c r="E59" s="108">
        <v>3234</v>
      </c>
      <c r="F59" s="93" t="s">
        <v>92</v>
      </c>
      <c r="G59" s="94">
        <v>264.06</v>
      </c>
      <c r="H59" s="94">
        <v>1190</v>
      </c>
      <c r="I59" s="94">
        <v>390</v>
      </c>
      <c r="J59" s="89">
        <v>261</v>
      </c>
      <c r="K59" s="89">
        <v>99</v>
      </c>
      <c r="L59" s="89">
        <v>67</v>
      </c>
    </row>
    <row r="60" spans="2:12" s="82" customFormat="1" x14ac:dyDescent="0.25">
      <c r="B60" s="108"/>
      <c r="C60" s="109"/>
      <c r="D60" s="108"/>
      <c r="E60" s="108">
        <v>3236</v>
      </c>
      <c r="F60" s="93" t="s">
        <v>93</v>
      </c>
      <c r="G60" s="94">
        <v>252.32</v>
      </c>
      <c r="H60" s="94">
        <v>534</v>
      </c>
      <c r="I60" s="94">
        <v>534</v>
      </c>
      <c r="J60" s="89">
        <v>393</v>
      </c>
      <c r="K60" s="89">
        <v>156</v>
      </c>
      <c r="L60" s="89">
        <v>74</v>
      </c>
    </row>
    <row r="61" spans="2:12" s="82" customFormat="1" x14ac:dyDescent="0.25">
      <c r="B61" s="108"/>
      <c r="C61" s="109"/>
      <c r="D61" s="108"/>
      <c r="E61" s="108">
        <v>3238</v>
      </c>
      <c r="F61" s="93" t="s">
        <v>94</v>
      </c>
      <c r="G61" s="94">
        <v>6561.82</v>
      </c>
      <c r="H61" s="94">
        <v>3818</v>
      </c>
      <c r="I61" s="94">
        <v>7318</v>
      </c>
      <c r="J61" s="95">
        <v>7642.64</v>
      </c>
      <c r="K61" s="89">
        <v>116</v>
      </c>
      <c r="L61" s="89">
        <v>104</v>
      </c>
    </row>
    <row r="62" spans="2:12" s="82" customFormat="1" x14ac:dyDescent="0.25">
      <c r="B62" s="108"/>
      <c r="C62" s="109"/>
      <c r="D62" s="108"/>
      <c r="E62" s="108">
        <v>3239</v>
      </c>
      <c r="F62" s="93" t="s">
        <v>106</v>
      </c>
      <c r="G62" s="94">
        <v>1879.37</v>
      </c>
      <c r="H62" s="94">
        <v>2390</v>
      </c>
      <c r="I62" s="94">
        <v>3390</v>
      </c>
      <c r="J62" s="95">
        <v>2406.9699999999998</v>
      </c>
      <c r="K62" s="89">
        <v>128</v>
      </c>
      <c r="L62" s="89">
        <v>71</v>
      </c>
    </row>
    <row r="63" spans="2:12" s="92" customFormat="1" x14ac:dyDescent="0.25">
      <c r="B63" s="109"/>
      <c r="C63" s="109"/>
      <c r="D63" s="109">
        <v>329</v>
      </c>
      <c r="E63" s="109"/>
      <c r="F63" s="111" t="s">
        <v>95</v>
      </c>
      <c r="G63" s="90">
        <v>4853.9399999999996</v>
      </c>
      <c r="H63" s="90">
        <v>4645</v>
      </c>
      <c r="I63" s="90">
        <v>5645</v>
      </c>
      <c r="J63" s="81">
        <v>4009.49</v>
      </c>
      <c r="K63" s="91">
        <v>83</v>
      </c>
      <c r="L63" s="91">
        <v>71</v>
      </c>
    </row>
    <row r="64" spans="2:12" s="82" customFormat="1" x14ac:dyDescent="0.25">
      <c r="B64" s="108"/>
      <c r="C64" s="109"/>
      <c r="D64" s="108"/>
      <c r="E64" s="108">
        <v>3292</v>
      </c>
      <c r="F64" s="93" t="s">
        <v>96</v>
      </c>
      <c r="G64" s="94">
        <v>3447.29</v>
      </c>
      <c r="H64" s="94">
        <v>3460</v>
      </c>
      <c r="I64" s="94">
        <v>4460</v>
      </c>
      <c r="J64" s="95">
        <v>3847.49</v>
      </c>
      <c r="K64" s="89">
        <v>112</v>
      </c>
      <c r="L64" s="89">
        <v>86</v>
      </c>
    </row>
    <row r="65" spans="2:12" s="82" customFormat="1" x14ac:dyDescent="0.25">
      <c r="B65" s="108"/>
      <c r="C65" s="109"/>
      <c r="D65" s="108"/>
      <c r="E65" s="108">
        <v>3293</v>
      </c>
      <c r="F65" s="93" t="s">
        <v>107</v>
      </c>
      <c r="G65" s="94"/>
      <c r="H65" s="94">
        <v>655</v>
      </c>
      <c r="I65" s="94">
        <v>655</v>
      </c>
      <c r="J65" s="95"/>
      <c r="K65" s="89"/>
      <c r="L65" s="89"/>
    </row>
    <row r="66" spans="2:12" s="82" customFormat="1" x14ac:dyDescent="0.25">
      <c r="B66" s="108"/>
      <c r="C66" s="109"/>
      <c r="D66" s="108"/>
      <c r="E66" s="108">
        <v>3294</v>
      </c>
      <c r="F66" s="93" t="s">
        <v>108</v>
      </c>
      <c r="G66" s="94"/>
      <c r="H66" s="94">
        <v>130</v>
      </c>
      <c r="I66" s="94">
        <v>130</v>
      </c>
      <c r="J66" s="95"/>
      <c r="K66" s="89"/>
      <c r="L66" s="89"/>
    </row>
    <row r="67" spans="2:12" s="82" customFormat="1" x14ac:dyDescent="0.25">
      <c r="B67" s="108"/>
      <c r="C67" s="109"/>
      <c r="D67" s="108"/>
      <c r="E67" s="108">
        <v>3299</v>
      </c>
      <c r="F67" s="93" t="s">
        <v>95</v>
      </c>
      <c r="G67" s="94">
        <v>1406.65</v>
      </c>
      <c r="H67" s="94">
        <v>400</v>
      </c>
      <c r="I67" s="94">
        <v>400</v>
      </c>
      <c r="J67" s="95">
        <v>162</v>
      </c>
      <c r="K67" s="89">
        <v>12</v>
      </c>
      <c r="L67" s="89">
        <v>41</v>
      </c>
    </row>
    <row r="68" spans="2:12" s="92" customFormat="1" x14ac:dyDescent="0.25">
      <c r="B68" s="109"/>
      <c r="C68" s="109">
        <v>34</v>
      </c>
      <c r="D68" s="109">
        <v>34</v>
      </c>
      <c r="E68" s="109"/>
      <c r="F68" s="111" t="s">
        <v>99</v>
      </c>
      <c r="G68" s="90">
        <v>1148</v>
      </c>
      <c r="H68" s="90">
        <v>1991</v>
      </c>
      <c r="I68" s="90">
        <v>1991</v>
      </c>
      <c r="J68" s="81">
        <v>1176</v>
      </c>
      <c r="K68" s="91">
        <v>103</v>
      </c>
      <c r="L68" s="91">
        <v>59</v>
      </c>
    </row>
    <row r="69" spans="2:12" s="92" customFormat="1" x14ac:dyDescent="0.25">
      <c r="B69" s="109"/>
      <c r="C69" s="109"/>
      <c r="D69" s="109">
        <v>343</v>
      </c>
      <c r="E69" s="109"/>
      <c r="F69" s="111" t="s">
        <v>98</v>
      </c>
      <c r="G69" s="90">
        <v>1148</v>
      </c>
      <c r="H69" s="90">
        <v>1991</v>
      </c>
      <c r="I69" s="90">
        <v>1991</v>
      </c>
      <c r="J69" s="81">
        <v>1176</v>
      </c>
      <c r="K69" s="91">
        <v>103</v>
      </c>
      <c r="L69" s="91">
        <v>59</v>
      </c>
    </row>
    <row r="70" spans="2:12" s="82" customFormat="1" x14ac:dyDescent="0.25">
      <c r="B70" s="108"/>
      <c r="C70" s="109"/>
      <c r="D70" s="108"/>
      <c r="E70" s="108">
        <v>3431</v>
      </c>
      <c r="F70" s="93" t="s">
        <v>97</v>
      </c>
      <c r="G70" s="94">
        <v>1148.47</v>
      </c>
      <c r="H70" s="94">
        <v>1861</v>
      </c>
      <c r="I70" s="94">
        <v>1861</v>
      </c>
      <c r="J70" s="95">
        <v>1176</v>
      </c>
      <c r="K70" s="89">
        <v>103</v>
      </c>
      <c r="L70" s="89">
        <v>59</v>
      </c>
    </row>
    <row r="71" spans="2:12" s="82" customFormat="1" x14ac:dyDescent="0.25">
      <c r="B71" s="108"/>
      <c r="C71" s="109"/>
      <c r="D71" s="108"/>
      <c r="E71" s="108">
        <v>3433</v>
      </c>
      <c r="F71" s="93" t="s">
        <v>194</v>
      </c>
      <c r="G71" s="94"/>
      <c r="H71" s="94"/>
      <c r="I71" s="94"/>
      <c r="J71" s="89"/>
      <c r="K71" s="89"/>
      <c r="L71" s="89"/>
    </row>
    <row r="72" spans="2:12" s="82" customFormat="1" x14ac:dyDescent="0.25">
      <c r="B72" s="108"/>
      <c r="C72" s="109"/>
      <c r="D72" s="108"/>
      <c r="E72" s="108">
        <v>3434</v>
      </c>
      <c r="F72" s="93" t="s">
        <v>109</v>
      </c>
      <c r="G72" s="94"/>
      <c r="H72" s="94">
        <v>130</v>
      </c>
      <c r="I72" s="94">
        <v>130</v>
      </c>
      <c r="J72" s="89"/>
      <c r="K72" s="89"/>
      <c r="L72" s="89"/>
    </row>
    <row r="73" spans="2:12" s="92" customFormat="1" x14ac:dyDescent="0.25">
      <c r="B73" s="112">
        <v>4</v>
      </c>
      <c r="C73" s="112"/>
      <c r="D73" s="112">
        <v>4</v>
      </c>
      <c r="E73" s="112"/>
      <c r="F73" s="99" t="s">
        <v>6</v>
      </c>
      <c r="G73" s="90">
        <f>10404+28750</f>
        <v>39154</v>
      </c>
      <c r="H73" s="90">
        <v>23917</v>
      </c>
      <c r="I73" s="90">
        <v>23643</v>
      </c>
      <c r="J73" s="81">
        <f>18987+2876</f>
        <v>21863</v>
      </c>
      <c r="K73" s="91">
        <v>56</v>
      </c>
      <c r="L73" s="91">
        <v>92</v>
      </c>
    </row>
    <row r="74" spans="2:12" s="92" customFormat="1" ht="25.5" x14ac:dyDescent="0.25">
      <c r="B74" s="87"/>
      <c r="C74" s="87">
        <v>42</v>
      </c>
      <c r="D74" s="87">
        <v>42</v>
      </c>
      <c r="E74" s="87"/>
      <c r="F74" s="111" t="s">
        <v>102</v>
      </c>
      <c r="G74" s="90">
        <f>10404+28750</f>
        <v>39154</v>
      </c>
      <c r="H74" s="90">
        <v>21263</v>
      </c>
      <c r="I74" s="90">
        <v>20764</v>
      </c>
      <c r="J74" s="81">
        <f>1874+17113</f>
        <v>18987</v>
      </c>
      <c r="K74" s="91">
        <v>48</v>
      </c>
      <c r="L74" s="91">
        <v>91</v>
      </c>
    </row>
    <row r="75" spans="2:12" s="92" customFormat="1" x14ac:dyDescent="0.25">
      <c r="B75" s="87"/>
      <c r="C75" s="87"/>
      <c r="D75" s="109">
        <v>422</v>
      </c>
      <c r="E75" s="109"/>
      <c r="F75" s="109" t="s">
        <v>100</v>
      </c>
      <c r="G75" s="90">
        <v>10404.06</v>
      </c>
      <c r="H75" s="90">
        <v>8654</v>
      </c>
      <c r="I75" s="90">
        <v>3654</v>
      </c>
      <c r="J75" s="81">
        <v>1873.99</v>
      </c>
      <c r="K75" s="91">
        <v>18</v>
      </c>
      <c r="L75" s="91">
        <v>51</v>
      </c>
    </row>
    <row r="76" spans="2:12" s="82" customFormat="1" x14ac:dyDescent="0.25">
      <c r="B76" s="97"/>
      <c r="C76" s="97"/>
      <c r="D76" s="108"/>
      <c r="E76" s="108">
        <v>4221</v>
      </c>
      <c r="F76" s="108" t="s">
        <v>101</v>
      </c>
      <c r="G76" s="94">
        <v>3187.3</v>
      </c>
      <c r="H76" s="94">
        <v>2390</v>
      </c>
      <c r="I76" s="94">
        <v>1800</v>
      </c>
      <c r="J76" s="95">
        <v>1304</v>
      </c>
      <c r="K76" s="89">
        <v>41</v>
      </c>
      <c r="L76" s="89">
        <v>72</v>
      </c>
    </row>
    <row r="77" spans="2:12" s="82" customFormat="1" x14ac:dyDescent="0.25">
      <c r="B77" s="97"/>
      <c r="C77" s="97"/>
      <c r="D77" s="108"/>
      <c r="E77" s="108">
        <v>4222</v>
      </c>
      <c r="F77" s="108" t="s">
        <v>110</v>
      </c>
      <c r="G77" s="94">
        <v>7216.76</v>
      </c>
      <c r="H77" s="94">
        <v>1624</v>
      </c>
      <c r="I77" s="94">
        <v>1494</v>
      </c>
      <c r="J77" s="89">
        <v>210</v>
      </c>
      <c r="K77" s="89">
        <v>3</v>
      </c>
      <c r="L77" s="89">
        <v>21</v>
      </c>
    </row>
    <row r="78" spans="2:12" s="82" customFormat="1" x14ac:dyDescent="0.25">
      <c r="B78" s="97"/>
      <c r="C78" s="97"/>
      <c r="D78" s="108"/>
      <c r="E78" s="108">
        <v>4223</v>
      </c>
      <c r="F78" s="108" t="s">
        <v>111</v>
      </c>
      <c r="G78" s="94"/>
      <c r="H78" s="94">
        <v>655</v>
      </c>
      <c r="I78" s="94"/>
      <c r="J78" s="95"/>
      <c r="K78" s="89"/>
      <c r="L78" s="89"/>
    </row>
    <row r="79" spans="2:12" s="82" customFormat="1" x14ac:dyDescent="0.25">
      <c r="B79" s="97"/>
      <c r="C79" s="97"/>
      <c r="D79" s="108"/>
      <c r="E79" s="108">
        <v>4225</v>
      </c>
      <c r="F79" s="108" t="s">
        <v>112</v>
      </c>
      <c r="G79" s="94"/>
      <c r="H79" s="94">
        <v>3982</v>
      </c>
      <c r="I79" s="94">
        <v>360</v>
      </c>
      <c r="J79" s="89">
        <v>360</v>
      </c>
      <c r="K79" s="89"/>
      <c r="L79" s="89">
        <v>100</v>
      </c>
    </row>
    <row r="80" spans="2:12" s="82" customFormat="1" x14ac:dyDescent="0.25">
      <c r="B80" s="108"/>
      <c r="C80" s="108"/>
      <c r="D80" s="108"/>
      <c r="E80" s="108">
        <v>4227</v>
      </c>
      <c r="F80" s="108" t="s">
        <v>103</v>
      </c>
      <c r="G80" s="94"/>
      <c r="H80" s="94"/>
      <c r="I80" s="94"/>
      <c r="J80" s="89"/>
      <c r="K80" s="89"/>
      <c r="L80" s="89"/>
    </row>
    <row r="81" spans="2:12" s="92" customFormat="1" x14ac:dyDescent="0.25">
      <c r="B81" s="112"/>
      <c r="C81" s="112"/>
      <c r="D81" s="112">
        <v>423</v>
      </c>
      <c r="E81" s="112"/>
      <c r="F81" s="99" t="s">
        <v>116</v>
      </c>
      <c r="G81" s="90">
        <v>28750</v>
      </c>
      <c r="H81" s="90">
        <v>12609</v>
      </c>
      <c r="I81" s="90">
        <v>17113</v>
      </c>
      <c r="J81" s="81">
        <v>17112.5</v>
      </c>
      <c r="K81" s="91">
        <v>60</v>
      </c>
      <c r="L81" s="91">
        <v>100</v>
      </c>
    </row>
    <row r="82" spans="2:12" s="82" customFormat="1" x14ac:dyDescent="0.25">
      <c r="B82" s="97"/>
      <c r="C82" s="97"/>
      <c r="D82" s="97"/>
      <c r="E82" s="97">
        <v>4231</v>
      </c>
      <c r="F82" s="93" t="s">
        <v>113</v>
      </c>
      <c r="G82" s="94">
        <v>28750</v>
      </c>
      <c r="H82" s="94">
        <v>12609</v>
      </c>
      <c r="I82" s="94">
        <v>17113</v>
      </c>
      <c r="J82" s="95">
        <v>17112.5</v>
      </c>
      <c r="K82" s="89">
        <v>60</v>
      </c>
      <c r="L82" s="89">
        <v>100</v>
      </c>
    </row>
    <row r="83" spans="2:12" s="92" customFormat="1" ht="25.5" x14ac:dyDescent="0.25">
      <c r="B83" s="87"/>
      <c r="C83" s="87">
        <v>45</v>
      </c>
      <c r="D83" s="87">
        <v>45</v>
      </c>
      <c r="E83" s="87"/>
      <c r="F83" s="111" t="s">
        <v>114</v>
      </c>
      <c r="G83" s="90"/>
      <c r="H83" s="90">
        <v>2654</v>
      </c>
      <c r="I83" s="90">
        <v>2876</v>
      </c>
      <c r="J83" s="81">
        <v>2876</v>
      </c>
      <c r="K83" s="91"/>
      <c r="L83" s="91">
        <v>100</v>
      </c>
    </row>
    <row r="84" spans="2:12" s="92" customFormat="1" x14ac:dyDescent="0.25">
      <c r="B84" s="87"/>
      <c r="C84" s="87"/>
      <c r="D84" s="87">
        <v>453</v>
      </c>
      <c r="E84" s="87"/>
      <c r="F84" s="111" t="s">
        <v>115</v>
      </c>
      <c r="G84" s="90"/>
      <c r="H84" s="90">
        <v>2654</v>
      </c>
      <c r="I84" s="90">
        <v>2876</v>
      </c>
      <c r="J84" s="81">
        <v>2876.25</v>
      </c>
      <c r="K84" s="91"/>
      <c r="L84" s="91">
        <v>100</v>
      </c>
    </row>
    <row r="85" spans="2:12" s="82" customFormat="1" x14ac:dyDescent="0.25">
      <c r="B85" s="97"/>
      <c r="C85" s="97"/>
      <c r="D85" s="108"/>
      <c r="E85" s="108">
        <v>4531</v>
      </c>
      <c r="F85" s="108" t="s">
        <v>115</v>
      </c>
      <c r="G85" s="94"/>
      <c r="H85" s="94">
        <v>2654</v>
      </c>
      <c r="I85" s="94">
        <v>2654</v>
      </c>
      <c r="J85" s="95">
        <v>2876.25</v>
      </c>
      <c r="K85" s="89"/>
      <c r="L85" s="89">
        <v>100</v>
      </c>
    </row>
    <row r="86" spans="2:12" s="82" customFormat="1" x14ac:dyDescent="0.25"/>
    <row r="87" spans="2:12" s="82" customFormat="1" x14ac:dyDescent="0.25"/>
    <row r="88" spans="2:12" s="82" customFormat="1" ht="15" customHeight="1" x14ac:dyDescent="0.25">
      <c r="B88" s="39"/>
      <c r="C88" s="39"/>
      <c r="D88" s="39"/>
      <c r="E88" s="39"/>
      <c r="F88" s="39"/>
      <c r="G88" s="39"/>
      <c r="H88" s="39"/>
      <c r="I88" s="39"/>
      <c r="J88" s="39"/>
      <c r="K88" s="39"/>
      <c r="L88" s="39"/>
    </row>
    <row r="89" spans="2:12" s="82" customFormat="1" x14ac:dyDescent="0.25">
      <c r="B89" s="39"/>
      <c r="C89" s="39"/>
      <c r="D89" s="39"/>
      <c r="E89" s="39"/>
      <c r="F89" s="39"/>
      <c r="G89" s="39"/>
      <c r="H89" s="39"/>
      <c r="I89" s="39"/>
      <c r="J89" s="39"/>
      <c r="K89" s="39"/>
      <c r="L89" s="39"/>
    </row>
    <row r="90" spans="2:12" ht="4.5" customHeight="1" x14ac:dyDescent="0.25">
      <c r="B90" s="39"/>
      <c r="C90" s="39"/>
      <c r="D90" s="39"/>
      <c r="E90" s="39"/>
      <c r="F90" s="39"/>
      <c r="G90" s="39"/>
      <c r="H90" s="39"/>
      <c r="I90" s="39"/>
      <c r="J90" s="39"/>
      <c r="K90" s="39"/>
      <c r="L90" s="39"/>
    </row>
  </sheetData>
  <mergeCells count="7">
    <mergeCell ref="B2:L2"/>
    <mergeCell ref="B4:L4"/>
    <mergeCell ref="B6:L6"/>
    <mergeCell ref="B31:F31"/>
    <mergeCell ref="B9:F9"/>
    <mergeCell ref="B30:F30"/>
    <mergeCell ref="B8:F8"/>
  </mergeCells>
  <pageMargins left="0.23622047244094491" right="0.39370078740157483" top="0.74803149606299213" bottom="0.74803149606299213" header="0.31496062992125984" footer="0.31496062992125984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62"/>
  <sheetViews>
    <sheetView topLeftCell="A37" workbookViewId="0">
      <selection activeCell="D57" sqref="D57"/>
    </sheetView>
  </sheetViews>
  <sheetFormatPr defaultRowHeight="15" x14ac:dyDescent="0.25"/>
  <cols>
    <col min="2" max="2" width="37.7109375" customWidth="1"/>
    <col min="3" max="6" width="25.28515625" customWidth="1"/>
    <col min="7" max="8" width="15.7109375" customWidth="1"/>
  </cols>
  <sheetData>
    <row r="1" spans="2:8" s="82" customFormat="1" ht="18" x14ac:dyDescent="0.25">
      <c r="B1" s="83"/>
      <c r="C1" s="83"/>
      <c r="D1" s="83"/>
      <c r="E1" s="83"/>
      <c r="F1" s="84"/>
      <c r="G1" s="84"/>
      <c r="H1" s="84"/>
    </row>
    <row r="2" spans="2:8" s="82" customFormat="1" ht="15.75" customHeight="1" x14ac:dyDescent="0.25">
      <c r="B2" s="163" t="s">
        <v>32</v>
      </c>
      <c r="C2" s="163"/>
      <c r="D2" s="163"/>
      <c r="E2" s="163"/>
      <c r="F2" s="163"/>
      <c r="G2" s="163"/>
      <c r="H2" s="163"/>
    </row>
    <row r="3" spans="2:8" s="82" customFormat="1" ht="18" x14ac:dyDescent="0.25">
      <c r="B3" s="83"/>
      <c r="C3" s="83"/>
      <c r="D3" s="83"/>
      <c r="E3" s="83"/>
      <c r="F3" s="84"/>
      <c r="G3" s="84"/>
      <c r="H3" s="84"/>
    </row>
    <row r="4" spans="2:8" s="82" customFormat="1" ht="33.75" customHeight="1" x14ac:dyDescent="0.25">
      <c r="B4" s="85" t="s">
        <v>7</v>
      </c>
      <c r="C4" s="85" t="s">
        <v>221</v>
      </c>
      <c r="D4" s="85" t="s">
        <v>199</v>
      </c>
      <c r="E4" s="85" t="s">
        <v>200</v>
      </c>
      <c r="F4" s="85" t="s">
        <v>220</v>
      </c>
      <c r="G4" s="85" t="s">
        <v>19</v>
      </c>
      <c r="H4" s="85" t="s">
        <v>46</v>
      </c>
    </row>
    <row r="5" spans="2:8" s="82" customFormat="1" x14ac:dyDescent="0.25">
      <c r="B5" s="85">
        <v>1</v>
      </c>
      <c r="C5" s="86">
        <v>2</v>
      </c>
      <c r="D5" s="86">
        <v>3</v>
      </c>
      <c r="E5" s="86">
        <v>4</v>
      </c>
      <c r="F5" s="86">
        <v>5</v>
      </c>
      <c r="G5" s="86" t="s">
        <v>29</v>
      </c>
      <c r="H5" s="86" t="s">
        <v>30</v>
      </c>
    </row>
    <row r="6" spans="2:8" s="82" customFormat="1" x14ac:dyDescent="0.25">
      <c r="B6" s="87" t="s">
        <v>43</v>
      </c>
      <c r="C6" s="88">
        <f>572115+5163+60511+39037</f>
        <v>676826</v>
      </c>
      <c r="D6" s="88">
        <f>567365+8318+119678+33</f>
        <v>695394</v>
      </c>
      <c r="E6" s="88">
        <v>851120</v>
      </c>
      <c r="F6" s="88">
        <f>729266+7937+2491+100220</f>
        <v>839914</v>
      </c>
      <c r="G6" s="89">
        <v>124</v>
      </c>
      <c r="H6" s="89">
        <v>99</v>
      </c>
    </row>
    <row r="7" spans="2:8" s="92" customFormat="1" x14ac:dyDescent="0.25">
      <c r="B7" s="87" t="s">
        <v>16</v>
      </c>
      <c r="C7" s="90"/>
      <c r="D7" s="90"/>
      <c r="E7" s="90"/>
      <c r="F7" s="81"/>
      <c r="G7" s="91"/>
      <c r="H7" s="91"/>
    </row>
    <row r="8" spans="2:8" s="82" customFormat="1" x14ac:dyDescent="0.25">
      <c r="B8" s="93" t="s">
        <v>117</v>
      </c>
      <c r="C8" s="94">
        <v>572115.07999999996</v>
      </c>
      <c r="D8" s="94">
        <v>567365</v>
      </c>
      <c r="E8" s="94">
        <v>760081</v>
      </c>
      <c r="F8" s="95">
        <v>729265.99</v>
      </c>
      <c r="G8" s="89">
        <v>127</v>
      </c>
      <c r="H8" s="89">
        <v>96</v>
      </c>
    </row>
    <row r="9" spans="2:8" s="92" customFormat="1" x14ac:dyDescent="0.25">
      <c r="B9" s="87" t="s">
        <v>18</v>
      </c>
      <c r="C9" s="90"/>
      <c r="D9" s="90"/>
      <c r="E9" s="96"/>
      <c r="F9" s="81"/>
      <c r="G9" s="91"/>
      <c r="H9" s="91"/>
    </row>
    <row r="10" spans="2:8" s="82" customFormat="1" x14ac:dyDescent="0.25">
      <c r="B10" s="97" t="s">
        <v>118</v>
      </c>
      <c r="C10" s="94">
        <v>5162.91</v>
      </c>
      <c r="D10" s="94">
        <v>8318</v>
      </c>
      <c r="E10" s="98">
        <v>8318</v>
      </c>
      <c r="F10" s="95">
        <v>7936.79</v>
      </c>
      <c r="G10" s="89">
        <v>154</v>
      </c>
      <c r="H10" s="89">
        <v>95</v>
      </c>
    </row>
    <row r="11" spans="2:8" s="92" customFormat="1" x14ac:dyDescent="0.25">
      <c r="B11" s="87" t="s">
        <v>63</v>
      </c>
      <c r="C11" s="90"/>
      <c r="D11" s="90"/>
      <c r="E11" s="96"/>
      <c r="F11" s="81"/>
      <c r="G11" s="91"/>
      <c r="H11" s="91"/>
    </row>
    <row r="12" spans="2:8" s="82" customFormat="1" x14ac:dyDescent="0.25">
      <c r="B12" s="97" t="s">
        <v>120</v>
      </c>
      <c r="C12" s="94">
        <v>60511.14</v>
      </c>
      <c r="D12" s="94">
        <v>119678</v>
      </c>
      <c r="E12" s="98">
        <v>78</v>
      </c>
      <c r="F12" s="95">
        <v>2491.31</v>
      </c>
      <c r="G12" s="89">
        <v>4</v>
      </c>
      <c r="H12" s="89">
        <v>3194</v>
      </c>
    </row>
    <row r="13" spans="2:8" s="92" customFormat="1" x14ac:dyDescent="0.25">
      <c r="B13" s="87" t="s">
        <v>64</v>
      </c>
      <c r="C13" s="90"/>
      <c r="D13" s="90"/>
      <c r="E13" s="96"/>
      <c r="F13" s="91"/>
      <c r="G13" s="91"/>
      <c r="H13" s="91"/>
    </row>
    <row r="14" spans="2:8" s="82" customFormat="1" x14ac:dyDescent="0.25">
      <c r="B14" s="97" t="s">
        <v>119</v>
      </c>
      <c r="C14" s="94"/>
      <c r="D14" s="94">
        <v>33</v>
      </c>
      <c r="E14" s="98">
        <v>33</v>
      </c>
      <c r="F14" s="89"/>
      <c r="G14" s="89"/>
      <c r="H14" s="89"/>
    </row>
    <row r="15" spans="2:8" s="82" customFormat="1" x14ac:dyDescent="0.25">
      <c r="B15" s="99" t="s">
        <v>195</v>
      </c>
      <c r="C15" s="90"/>
      <c r="D15" s="90"/>
      <c r="E15" s="96"/>
      <c r="F15" s="81"/>
      <c r="G15" s="91"/>
      <c r="H15" s="91"/>
    </row>
    <row r="16" spans="2:8" s="82" customFormat="1" x14ac:dyDescent="0.25">
      <c r="B16" s="97" t="s">
        <v>196</v>
      </c>
      <c r="C16" s="94">
        <v>39036.9</v>
      </c>
      <c r="D16" s="94">
        <v>0</v>
      </c>
      <c r="E16" s="98">
        <v>82600</v>
      </c>
      <c r="F16" s="95">
        <v>100220</v>
      </c>
      <c r="G16" s="89">
        <v>257</v>
      </c>
      <c r="H16" s="89">
        <v>121</v>
      </c>
    </row>
    <row r="17" spans="2:8" s="82" customFormat="1" x14ac:dyDescent="0.25">
      <c r="B17" s="97"/>
      <c r="C17" s="94"/>
      <c r="D17" s="94"/>
      <c r="E17" s="98"/>
      <c r="F17" s="95"/>
      <c r="G17" s="89"/>
      <c r="H17" s="89"/>
    </row>
    <row r="18" spans="2:8" s="82" customFormat="1" x14ac:dyDescent="0.25">
      <c r="B18" s="87" t="s">
        <v>44</v>
      </c>
      <c r="C18" s="90">
        <f>347589+224525+5163+71682+39154</f>
        <v>688113</v>
      </c>
      <c r="D18" s="90">
        <f>347589+217626+2150+33+97911+21767+8318</f>
        <v>695394</v>
      </c>
      <c r="E18" s="96">
        <f>364968+395123+33+78+58957+23643+8318</f>
        <v>851120</v>
      </c>
      <c r="F18" s="81">
        <f>729266+7937+2491+81001+21863</f>
        <v>842558</v>
      </c>
      <c r="G18" s="91">
        <v>122</v>
      </c>
      <c r="H18" s="91">
        <v>99</v>
      </c>
    </row>
    <row r="19" spans="2:8" s="82" customFormat="1" x14ac:dyDescent="0.25">
      <c r="B19" s="87"/>
      <c r="C19" s="90"/>
      <c r="D19" s="90"/>
      <c r="E19" s="96"/>
      <c r="F19" s="81"/>
      <c r="G19" s="91"/>
      <c r="H19" s="91"/>
    </row>
    <row r="20" spans="2:8" s="82" customFormat="1" x14ac:dyDescent="0.25">
      <c r="B20" s="87"/>
      <c r="C20" s="90"/>
      <c r="D20" s="90"/>
      <c r="E20" s="96"/>
      <c r="F20" s="81"/>
      <c r="G20" s="91"/>
      <c r="H20" s="91"/>
    </row>
    <row r="21" spans="2:8" s="92" customFormat="1" x14ac:dyDescent="0.25">
      <c r="B21" s="87" t="s">
        <v>16</v>
      </c>
      <c r="C21" s="90">
        <f>347589+224525</f>
        <v>572114</v>
      </c>
      <c r="D21" s="90">
        <f>347589+217626+8318</f>
        <v>573533</v>
      </c>
      <c r="E21" s="90">
        <f>364968+295123</f>
        <v>660091</v>
      </c>
      <c r="F21" s="81">
        <f>328971+400295</f>
        <v>729266</v>
      </c>
      <c r="G21" s="91">
        <v>127</v>
      </c>
      <c r="H21" s="91">
        <v>110</v>
      </c>
    </row>
    <row r="22" spans="2:8" s="82" customFormat="1" x14ac:dyDescent="0.25">
      <c r="B22" s="87" t="s">
        <v>121</v>
      </c>
      <c r="C22" s="94"/>
      <c r="D22" s="94"/>
      <c r="E22" s="94"/>
      <c r="F22" s="95"/>
      <c r="G22" s="89"/>
      <c r="H22" s="89"/>
    </row>
    <row r="23" spans="2:8" s="82" customFormat="1" x14ac:dyDescent="0.25">
      <c r="B23" s="87" t="s">
        <v>131</v>
      </c>
      <c r="C23" s="90">
        <v>347589</v>
      </c>
      <c r="D23" s="90">
        <f>309318+38271</f>
        <v>347589</v>
      </c>
      <c r="E23" s="90">
        <f>324404+40564</f>
        <v>364968</v>
      </c>
      <c r="F23" s="81">
        <f>324404+4567</f>
        <v>328971</v>
      </c>
      <c r="G23" s="91">
        <v>95</v>
      </c>
      <c r="H23" s="91">
        <v>90</v>
      </c>
    </row>
    <row r="24" spans="2:8" s="92" customFormat="1" x14ac:dyDescent="0.25">
      <c r="B24" s="87" t="s">
        <v>127</v>
      </c>
      <c r="C24" s="94">
        <v>335381</v>
      </c>
      <c r="D24" s="94">
        <v>309318</v>
      </c>
      <c r="E24" s="94">
        <v>324404</v>
      </c>
      <c r="F24" s="95">
        <f>256592+26329+41483</f>
        <v>324404</v>
      </c>
      <c r="G24" s="89">
        <v>97</v>
      </c>
      <c r="H24" s="89">
        <v>100</v>
      </c>
    </row>
    <row r="25" spans="2:8" s="101" customFormat="1" x14ac:dyDescent="0.25">
      <c r="B25" s="87" t="s">
        <v>128</v>
      </c>
      <c r="C25" s="94">
        <v>12208</v>
      </c>
      <c r="D25" s="94">
        <v>38271</v>
      </c>
      <c r="E25" s="94">
        <v>40564</v>
      </c>
      <c r="F25" s="114">
        <v>4567.03</v>
      </c>
      <c r="G25" s="100">
        <v>37</v>
      </c>
      <c r="H25" s="100">
        <v>11</v>
      </c>
    </row>
    <row r="26" spans="2:8" s="82" customFormat="1" x14ac:dyDescent="0.25">
      <c r="B26" s="87" t="s">
        <v>122</v>
      </c>
      <c r="C26" s="95"/>
      <c r="D26" s="95"/>
      <c r="E26" s="95"/>
      <c r="F26" s="95"/>
      <c r="G26" s="89"/>
      <c r="H26" s="89"/>
    </row>
    <row r="27" spans="2:8" s="92" customFormat="1" x14ac:dyDescent="0.25">
      <c r="B27" s="87" t="s">
        <v>131</v>
      </c>
      <c r="C27" s="81">
        <v>224525</v>
      </c>
      <c r="D27" s="81">
        <f>191092+24543+1991</f>
        <v>217626</v>
      </c>
      <c r="E27" s="81">
        <f>382372+12751</f>
        <v>395123</v>
      </c>
      <c r="F27" s="81">
        <v>400295</v>
      </c>
      <c r="G27" s="91">
        <v>178</v>
      </c>
      <c r="H27" s="91">
        <v>101</v>
      </c>
    </row>
    <row r="28" spans="2:8" s="82" customFormat="1" x14ac:dyDescent="0.25">
      <c r="B28" s="97" t="s">
        <v>127</v>
      </c>
      <c r="C28" s="95">
        <v>218470</v>
      </c>
      <c r="D28" s="95">
        <v>191092</v>
      </c>
      <c r="E28" s="95">
        <v>382372</v>
      </c>
      <c r="F28" s="95">
        <f>281886.39+10732.72+6000+11668.35+1324.32+10880+12738+46617</f>
        <v>381846.77999999997</v>
      </c>
      <c r="G28" s="89">
        <v>175</v>
      </c>
      <c r="H28" s="89">
        <v>100</v>
      </c>
    </row>
    <row r="29" spans="2:8" s="82" customFormat="1" x14ac:dyDescent="0.25">
      <c r="B29" s="97" t="s">
        <v>128</v>
      </c>
      <c r="C29" s="95">
        <v>5779</v>
      </c>
      <c r="D29" s="95">
        <v>24543</v>
      </c>
      <c r="E29" s="95">
        <v>12751</v>
      </c>
      <c r="F29" s="95">
        <v>18448.21</v>
      </c>
      <c r="G29" s="89"/>
      <c r="H29" s="89"/>
    </row>
    <row r="30" spans="2:8" s="82" customFormat="1" x14ac:dyDescent="0.25">
      <c r="B30" s="97" t="s">
        <v>129</v>
      </c>
      <c r="C30" s="89">
        <v>276</v>
      </c>
      <c r="D30" s="95">
        <v>1991</v>
      </c>
      <c r="E30" s="95">
        <v>0</v>
      </c>
      <c r="F30" s="95">
        <v>0</v>
      </c>
      <c r="G30" s="89">
        <v>0</v>
      </c>
      <c r="H30" s="89"/>
    </row>
    <row r="31" spans="2:8" s="92" customFormat="1" ht="25.5" x14ac:dyDescent="0.25">
      <c r="B31" s="87" t="s">
        <v>132</v>
      </c>
      <c r="C31" s="91">
        <v>0</v>
      </c>
      <c r="D31" s="81">
        <v>2150</v>
      </c>
      <c r="E31" s="81">
        <v>0</v>
      </c>
      <c r="F31" s="91">
        <v>0</v>
      </c>
      <c r="G31" s="91">
        <v>0</v>
      </c>
      <c r="H31" s="91"/>
    </row>
    <row r="32" spans="2:8" s="92" customFormat="1" ht="25.5" x14ac:dyDescent="0.25">
      <c r="B32" s="97" t="s">
        <v>133</v>
      </c>
      <c r="C32" s="89">
        <v>0</v>
      </c>
      <c r="D32" s="95">
        <v>2150</v>
      </c>
      <c r="E32" s="81">
        <v>0</v>
      </c>
      <c r="F32" s="91">
        <v>0</v>
      </c>
      <c r="G32" s="91">
        <v>0</v>
      </c>
      <c r="H32" s="91"/>
    </row>
    <row r="33" spans="2:8" s="82" customFormat="1" x14ac:dyDescent="0.25">
      <c r="B33" s="87" t="s">
        <v>123</v>
      </c>
      <c r="C33" s="81"/>
      <c r="D33" s="81"/>
      <c r="E33" s="81"/>
      <c r="F33" s="81"/>
      <c r="G33" s="89"/>
      <c r="H33" s="89"/>
    </row>
    <row r="34" spans="2:8" s="82" customFormat="1" x14ac:dyDescent="0.25">
      <c r="B34" s="87" t="s">
        <v>131</v>
      </c>
      <c r="C34" s="81">
        <v>5163</v>
      </c>
      <c r="D34" s="81">
        <v>8318</v>
      </c>
      <c r="E34" s="81">
        <v>8318</v>
      </c>
      <c r="F34" s="81">
        <v>7936.79</v>
      </c>
      <c r="G34" s="89">
        <v>154</v>
      </c>
      <c r="H34" s="89">
        <v>95</v>
      </c>
    </row>
    <row r="35" spans="2:8" s="92" customFormat="1" x14ac:dyDescent="0.25">
      <c r="B35" s="97" t="s">
        <v>128</v>
      </c>
      <c r="C35" s="95">
        <v>5163</v>
      </c>
      <c r="D35" s="95">
        <v>8318</v>
      </c>
      <c r="E35" s="81">
        <v>8318</v>
      </c>
      <c r="F35" s="95">
        <v>7936.79</v>
      </c>
      <c r="G35" s="91">
        <v>154</v>
      </c>
      <c r="H35" s="91">
        <v>95</v>
      </c>
    </row>
    <row r="36" spans="2:8" s="82" customFormat="1" ht="15.75" x14ac:dyDescent="0.25">
      <c r="B36" s="102" t="s">
        <v>124</v>
      </c>
      <c r="C36" s="102"/>
      <c r="D36" s="102"/>
      <c r="E36" s="102"/>
      <c r="F36" s="102"/>
      <c r="G36" s="89"/>
      <c r="H36" s="89"/>
    </row>
    <row r="37" spans="2:8" s="92" customFormat="1" x14ac:dyDescent="0.25">
      <c r="B37" s="87" t="s">
        <v>131</v>
      </c>
      <c r="C37" s="91">
        <v>0</v>
      </c>
      <c r="D37" s="91">
        <v>33</v>
      </c>
      <c r="E37" s="91">
        <v>33</v>
      </c>
      <c r="F37" s="91">
        <v>0</v>
      </c>
      <c r="G37" s="91"/>
      <c r="H37" s="91"/>
    </row>
    <row r="38" spans="2:8" s="92" customFormat="1" x14ac:dyDescent="0.25">
      <c r="B38" s="97" t="s">
        <v>128</v>
      </c>
      <c r="C38" s="89">
        <v>0</v>
      </c>
      <c r="D38" s="89">
        <v>33</v>
      </c>
      <c r="E38" s="91">
        <v>33</v>
      </c>
      <c r="F38" s="91">
        <v>0</v>
      </c>
      <c r="G38" s="91"/>
      <c r="H38" s="91"/>
    </row>
    <row r="39" spans="2:8" s="82" customFormat="1" ht="15.75" x14ac:dyDescent="0.25">
      <c r="B39" s="102" t="s">
        <v>125</v>
      </c>
      <c r="C39" s="103"/>
      <c r="D39" s="103"/>
      <c r="E39" s="103"/>
      <c r="F39" s="103"/>
      <c r="G39" s="89"/>
      <c r="H39" s="89"/>
    </row>
    <row r="40" spans="2:8" s="82" customFormat="1" x14ac:dyDescent="0.25">
      <c r="B40" s="91" t="s">
        <v>67</v>
      </c>
      <c r="C40" s="91"/>
      <c r="D40" s="91"/>
      <c r="E40" s="91"/>
      <c r="F40" s="91"/>
      <c r="G40" s="89"/>
      <c r="H40" s="89"/>
    </row>
    <row r="41" spans="2:8" s="82" customFormat="1" x14ac:dyDescent="0.25">
      <c r="B41" s="91" t="s">
        <v>131</v>
      </c>
      <c r="C41" s="81">
        <v>71682</v>
      </c>
      <c r="D41" s="81">
        <v>97911</v>
      </c>
      <c r="E41" s="81">
        <v>78</v>
      </c>
      <c r="F41" s="81">
        <v>2491.31</v>
      </c>
      <c r="G41" s="89">
        <v>3</v>
      </c>
      <c r="H41" s="89">
        <v>3194</v>
      </c>
    </row>
    <row r="42" spans="2:8" s="82" customFormat="1" x14ac:dyDescent="0.25">
      <c r="B42" s="89" t="s">
        <v>127</v>
      </c>
      <c r="C42" s="95">
        <v>38806</v>
      </c>
      <c r="D42" s="95">
        <v>85664</v>
      </c>
      <c r="E42" s="95">
        <v>0</v>
      </c>
      <c r="F42" s="95">
        <v>0</v>
      </c>
      <c r="G42" s="89"/>
      <c r="H42" s="89"/>
    </row>
    <row r="43" spans="2:8" s="82" customFormat="1" x14ac:dyDescent="0.25">
      <c r="B43" s="89" t="s">
        <v>128</v>
      </c>
      <c r="C43" s="95">
        <v>32004</v>
      </c>
      <c r="D43" s="95">
        <v>12247</v>
      </c>
      <c r="E43" s="95">
        <v>78</v>
      </c>
      <c r="F43" s="95">
        <v>2491.31</v>
      </c>
      <c r="G43" s="89">
        <v>8</v>
      </c>
      <c r="H43" s="89">
        <v>3194</v>
      </c>
    </row>
    <row r="44" spans="2:8" s="82" customFormat="1" x14ac:dyDescent="0.25">
      <c r="B44" s="89" t="s">
        <v>129</v>
      </c>
      <c r="C44" s="95">
        <v>872</v>
      </c>
      <c r="D44" s="95">
        <v>0</v>
      </c>
      <c r="E44" s="95">
        <v>0</v>
      </c>
      <c r="F44" s="95">
        <v>0</v>
      </c>
      <c r="G44" s="89"/>
      <c r="H44" s="89"/>
    </row>
    <row r="45" spans="2:8" s="92" customFormat="1" x14ac:dyDescent="0.25">
      <c r="B45" s="91" t="s">
        <v>227</v>
      </c>
      <c r="C45" s="81">
        <v>39154</v>
      </c>
      <c r="D45" s="81">
        <v>21767</v>
      </c>
      <c r="E45" s="81">
        <v>0</v>
      </c>
      <c r="F45" s="81">
        <v>0</v>
      </c>
      <c r="G45" s="91"/>
      <c r="H45" s="91"/>
    </row>
    <row r="46" spans="2:8" s="82" customFormat="1" x14ac:dyDescent="0.25">
      <c r="B46" s="89" t="s">
        <v>228</v>
      </c>
      <c r="C46" s="95">
        <v>39154</v>
      </c>
      <c r="D46" s="95">
        <v>19113</v>
      </c>
      <c r="E46" s="95">
        <v>0</v>
      </c>
      <c r="F46" s="95">
        <v>0</v>
      </c>
      <c r="G46" s="89"/>
      <c r="H46" s="89"/>
    </row>
    <row r="47" spans="2:8" s="82" customFormat="1" x14ac:dyDescent="0.25">
      <c r="B47" s="89" t="s">
        <v>229</v>
      </c>
      <c r="C47" s="95"/>
      <c r="D47" s="95">
        <v>2654</v>
      </c>
      <c r="E47" s="95">
        <v>0</v>
      </c>
      <c r="F47" s="95">
        <v>0</v>
      </c>
      <c r="G47" s="89"/>
      <c r="H47" s="89"/>
    </row>
    <row r="48" spans="2:8" s="92" customFormat="1" x14ac:dyDescent="0.25">
      <c r="B48" s="91" t="s">
        <v>195</v>
      </c>
      <c r="C48" s="81">
        <v>0</v>
      </c>
      <c r="D48" s="81">
        <v>0</v>
      </c>
      <c r="E48" s="81">
        <f>58957+23643</f>
        <v>82600</v>
      </c>
      <c r="F48" s="81">
        <f>81001+21863</f>
        <v>102864</v>
      </c>
      <c r="G48" s="91"/>
      <c r="H48" s="91">
        <v>125</v>
      </c>
    </row>
    <row r="49" spans="2:8" s="82" customFormat="1" x14ac:dyDescent="0.25">
      <c r="B49" s="89" t="s">
        <v>202</v>
      </c>
      <c r="C49" s="95"/>
      <c r="D49" s="95"/>
      <c r="E49" s="95"/>
      <c r="F49" s="95"/>
      <c r="G49" s="89"/>
      <c r="H49" s="89"/>
    </row>
    <row r="50" spans="2:8" s="92" customFormat="1" x14ac:dyDescent="0.25">
      <c r="B50" s="91" t="s">
        <v>131</v>
      </c>
      <c r="C50" s="81">
        <v>0</v>
      </c>
      <c r="D50" s="81">
        <v>0</v>
      </c>
      <c r="E50" s="81">
        <v>58957</v>
      </c>
      <c r="F50" s="81">
        <f>29371+50453+1177</f>
        <v>81001</v>
      </c>
      <c r="G50" s="91"/>
      <c r="H50" s="91">
        <v>137</v>
      </c>
    </row>
    <row r="51" spans="2:8" s="82" customFormat="1" x14ac:dyDescent="0.25">
      <c r="B51" s="89" t="s">
        <v>127</v>
      </c>
      <c r="C51" s="95">
        <v>0</v>
      </c>
      <c r="D51" s="95">
        <v>0</v>
      </c>
      <c r="E51" s="95">
        <v>28298</v>
      </c>
      <c r="F51" s="95">
        <v>29371.31</v>
      </c>
      <c r="G51" s="89"/>
      <c r="H51" s="89">
        <v>104</v>
      </c>
    </row>
    <row r="52" spans="2:8" s="82" customFormat="1" x14ac:dyDescent="0.25">
      <c r="B52" s="89" t="s">
        <v>128</v>
      </c>
      <c r="C52" s="95">
        <v>0</v>
      </c>
      <c r="D52" s="95">
        <v>0</v>
      </c>
      <c r="E52" s="95">
        <v>28668</v>
      </c>
      <c r="F52" s="95">
        <f>46698.18+486.5+624.75+2644</f>
        <v>50453.43</v>
      </c>
      <c r="G52" s="89"/>
      <c r="H52" s="89">
        <v>176</v>
      </c>
    </row>
    <row r="53" spans="2:8" s="82" customFormat="1" x14ac:dyDescent="0.25">
      <c r="B53" s="89" t="s">
        <v>129</v>
      </c>
      <c r="C53" s="95">
        <v>0</v>
      </c>
      <c r="D53" s="95">
        <v>0</v>
      </c>
      <c r="E53" s="95">
        <v>1991</v>
      </c>
      <c r="F53" s="95">
        <v>1176.51</v>
      </c>
      <c r="G53" s="89"/>
      <c r="H53" s="89">
        <v>59</v>
      </c>
    </row>
    <row r="54" spans="2:8" s="82" customFormat="1" x14ac:dyDescent="0.25">
      <c r="B54" s="89"/>
      <c r="C54" s="95"/>
      <c r="D54" s="95"/>
      <c r="E54" s="95"/>
      <c r="F54" s="95"/>
      <c r="G54" s="89"/>
      <c r="H54" s="89"/>
    </row>
    <row r="55" spans="2:8" s="92" customFormat="1" ht="25.5" x14ac:dyDescent="0.25">
      <c r="B55" s="87" t="s">
        <v>132</v>
      </c>
      <c r="C55" s="81">
        <v>0</v>
      </c>
      <c r="D55" s="81">
        <v>0</v>
      </c>
      <c r="E55" s="81">
        <v>23643</v>
      </c>
      <c r="F55" s="81">
        <f>18987+2876</f>
        <v>21863</v>
      </c>
      <c r="G55" s="91"/>
      <c r="H55" s="91">
        <v>92</v>
      </c>
    </row>
    <row r="56" spans="2:8" s="82" customFormat="1" ht="25.5" x14ac:dyDescent="0.25">
      <c r="B56" s="87" t="s">
        <v>133</v>
      </c>
      <c r="C56" s="95">
        <v>0</v>
      </c>
      <c r="D56" s="95">
        <v>0</v>
      </c>
      <c r="E56" s="95">
        <v>20767</v>
      </c>
      <c r="F56" s="95">
        <f>1304+210+360+17112.5</f>
        <v>18986.5</v>
      </c>
      <c r="G56" s="89"/>
      <c r="H56" s="89">
        <v>91</v>
      </c>
    </row>
    <row r="57" spans="2:8" s="92" customFormat="1" ht="25.5" x14ac:dyDescent="0.25">
      <c r="B57" s="87" t="s">
        <v>134</v>
      </c>
      <c r="C57" s="91">
        <v>0</v>
      </c>
      <c r="D57" s="95">
        <v>0</v>
      </c>
      <c r="E57" s="95">
        <v>2876</v>
      </c>
      <c r="F57" s="95">
        <f>1100+1776.25</f>
        <v>2876.25</v>
      </c>
      <c r="G57" s="89"/>
      <c r="H57" s="89">
        <v>100</v>
      </c>
    </row>
    <row r="58" spans="2:8" s="82" customFormat="1" x14ac:dyDescent="0.25">
      <c r="C58" s="104"/>
      <c r="D58" s="104"/>
      <c r="F58" s="104"/>
    </row>
    <row r="59" spans="2:8" s="82" customFormat="1" x14ac:dyDescent="0.25">
      <c r="D59" s="104"/>
      <c r="E59" s="104"/>
      <c r="F59" s="104"/>
    </row>
    <row r="62" spans="2:8" x14ac:dyDescent="0.25">
      <c r="F62" s="82"/>
    </row>
  </sheetData>
  <mergeCells count="1">
    <mergeCell ref="B2:H2"/>
  </mergeCells>
  <pageMargins left="0.7" right="0.7" top="0.75" bottom="0.75" header="0.3" footer="0.3"/>
  <pageSetup paperSize="9" scale="5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11"/>
  <sheetViews>
    <sheetView topLeftCell="B1" workbookViewId="0">
      <selection activeCell="D9" sqref="D9"/>
    </sheetView>
  </sheetViews>
  <sheetFormatPr defaultRowHeight="15" x14ac:dyDescent="0.25"/>
  <cols>
    <col min="2" max="2" width="37.710937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151" t="s">
        <v>33</v>
      </c>
      <c r="C2" s="151"/>
      <c r="D2" s="151"/>
      <c r="E2" s="151"/>
      <c r="F2" s="151"/>
      <c r="G2" s="151"/>
      <c r="H2" s="151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25.5" x14ac:dyDescent="0.25">
      <c r="B4" s="44" t="s">
        <v>7</v>
      </c>
      <c r="C4" s="44" t="s">
        <v>222</v>
      </c>
      <c r="D4" s="44" t="s">
        <v>199</v>
      </c>
      <c r="E4" s="44" t="s">
        <v>200</v>
      </c>
      <c r="F4" s="44" t="s">
        <v>223</v>
      </c>
      <c r="G4" s="44" t="s">
        <v>19</v>
      </c>
      <c r="H4" s="44" t="s">
        <v>46</v>
      </c>
    </row>
    <row r="5" spans="2:8" x14ac:dyDescent="0.25">
      <c r="B5" s="47">
        <v>1</v>
      </c>
      <c r="C5" s="47">
        <v>2</v>
      </c>
      <c r="D5" s="47">
        <v>3</v>
      </c>
      <c r="E5" s="47">
        <v>4</v>
      </c>
      <c r="F5" s="47">
        <v>5</v>
      </c>
      <c r="G5" s="47" t="s">
        <v>29</v>
      </c>
      <c r="H5" s="47" t="s">
        <v>30</v>
      </c>
    </row>
    <row r="6" spans="2:8" ht="15.75" customHeight="1" x14ac:dyDescent="0.25">
      <c r="B6" s="10" t="s">
        <v>44</v>
      </c>
      <c r="C6" s="8">
        <v>648958.92000000004</v>
      </c>
      <c r="D6" s="8">
        <v>695394</v>
      </c>
      <c r="E6" s="8">
        <v>851120</v>
      </c>
      <c r="F6" s="61">
        <v>842558.18</v>
      </c>
      <c r="G6" s="36">
        <v>130</v>
      </c>
      <c r="H6" s="36">
        <v>99</v>
      </c>
    </row>
    <row r="7" spans="2:8" ht="15.75" customHeight="1" x14ac:dyDescent="0.25">
      <c r="B7" s="10" t="s">
        <v>61</v>
      </c>
      <c r="C7" s="8"/>
      <c r="D7" s="8"/>
      <c r="E7" s="8"/>
      <c r="F7" s="61"/>
      <c r="G7" s="36"/>
      <c r="H7" s="36"/>
    </row>
    <row r="8" spans="2:8" x14ac:dyDescent="0.25">
      <c r="B8" s="28" t="s">
        <v>62</v>
      </c>
      <c r="C8" s="8">
        <v>648958.92000000004</v>
      </c>
      <c r="D8" s="8">
        <v>695394</v>
      </c>
      <c r="E8" s="8">
        <v>851120</v>
      </c>
      <c r="F8" s="61">
        <v>842558.18</v>
      </c>
      <c r="G8" s="36">
        <v>130</v>
      </c>
      <c r="H8" s="36">
        <v>99</v>
      </c>
    </row>
    <row r="9" spans="2:8" x14ac:dyDescent="0.25">
      <c r="B9" s="39"/>
      <c r="C9" s="39"/>
      <c r="D9" s="39"/>
      <c r="E9" s="39"/>
      <c r="F9" s="39"/>
      <c r="G9" s="39"/>
      <c r="H9" s="39"/>
    </row>
    <row r="10" spans="2:8" x14ac:dyDescent="0.25">
      <c r="B10" s="39"/>
      <c r="C10" s="39"/>
      <c r="D10" s="39"/>
      <c r="E10" s="39"/>
      <c r="F10" s="39"/>
      <c r="G10" s="39"/>
      <c r="H10" s="39"/>
    </row>
    <row r="11" spans="2:8" x14ac:dyDescent="0.25">
      <c r="B11" s="39"/>
      <c r="C11" s="39"/>
      <c r="D11" s="39"/>
      <c r="E11" s="39"/>
      <c r="F11" s="39"/>
      <c r="G11" s="39"/>
      <c r="H11" s="39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120"/>
  <sheetViews>
    <sheetView topLeftCell="A4" workbookViewId="0">
      <selection activeCell="I13" sqref="I13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8.42578125" customWidth="1"/>
    <col min="5" max="5" width="5.42578125" bestFit="1" customWidth="1"/>
    <col min="6" max="10" width="25.28515625" customWidth="1"/>
    <col min="11" max="12" width="15.7109375" customWidth="1"/>
  </cols>
  <sheetData>
    <row r="1" spans="2:12" ht="18" customHeight="1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151" t="s">
        <v>11</v>
      </c>
      <c r="C2" s="151"/>
      <c r="D2" s="151"/>
      <c r="E2" s="151"/>
      <c r="F2" s="151"/>
      <c r="G2" s="151"/>
      <c r="H2" s="151"/>
      <c r="I2" s="151"/>
      <c r="J2" s="151"/>
      <c r="K2" s="151"/>
      <c r="L2" s="151"/>
    </row>
    <row r="3" spans="2:12" ht="18" x14ac:dyDescent="0.25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8" customHeight="1" x14ac:dyDescent="0.25">
      <c r="B4" s="151" t="s">
        <v>49</v>
      </c>
      <c r="C4" s="151"/>
      <c r="D4" s="151"/>
      <c r="E4" s="151"/>
      <c r="F4" s="151"/>
      <c r="G4" s="151"/>
      <c r="H4" s="151"/>
      <c r="I4" s="151"/>
      <c r="J4" s="151"/>
      <c r="K4" s="151"/>
      <c r="L4" s="151"/>
    </row>
    <row r="5" spans="2:12" ht="15.75" customHeight="1" x14ac:dyDescent="0.25">
      <c r="B5" s="151" t="s">
        <v>34</v>
      </c>
      <c r="C5" s="151"/>
      <c r="D5" s="151"/>
      <c r="E5" s="151"/>
      <c r="F5" s="151"/>
      <c r="G5" s="151"/>
      <c r="H5" s="151"/>
      <c r="I5" s="151"/>
      <c r="J5" s="151"/>
      <c r="K5" s="151"/>
      <c r="L5" s="151"/>
    </row>
    <row r="6" spans="2:12" ht="18" x14ac:dyDescent="0.25">
      <c r="B6" s="3"/>
      <c r="C6" s="3"/>
      <c r="D6" s="3"/>
      <c r="E6" s="3"/>
      <c r="F6" s="3"/>
      <c r="G6" s="3"/>
      <c r="H6" s="3"/>
      <c r="I6" s="3"/>
      <c r="J6" s="4"/>
      <c r="K6" s="4"/>
      <c r="L6" s="4"/>
    </row>
    <row r="7" spans="2:12" ht="25.5" customHeight="1" x14ac:dyDescent="0.25">
      <c r="B7" s="170" t="s">
        <v>7</v>
      </c>
      <c r="C7" s="171"/>
      <c r="D7" s="171"/>
      <c r="E7" s="171"/>
      <c r="F7" s="172"/>
      <c r="G7" s="48" t="s">
        <v>221</v>
      </c>
      <c r="H7" s="48" t="s">
        <v>199</v>
      </c>
      <c r="I7" s="48" t="s">
        <v>200</v>
      </c>
      <c r="J7" s="48" t="s">
        <v>220</v>
      </c>
      <c r="K7" s="48" t="s">
        <v>19</v>
      </c>
      <c r="L7" s="48" t="s">
        <v>46</v>
      </c>
    </row>
    <row r="8" spans="2:12" x14ac:dyDescent="0.25">
      <c r="B8" s="170">
        <v>1</v>
      </c>
      <c r="C8" s="171"/>
      <c r="D8" s="171"/>
      <c r="E8" s="171"/>
      <c r="F8" s="172"/>
      <c r="G8" s="49">
        <v>2</v>
      </c>
      <c r="H8" s="49">
        <v>3</v>
      </c>
      <c r="I8" s="49">
        <v>4</v>
      </c>
      <c r="J8" s="49">
        <v>5</v>
      </c>
      <c r="K8" s="49" t="s">
        <v>29</v>
      </c>
      <c r="L8" s="49" t="s">
        <v>30</v>
      </c>
    </row>
    <row r="9" spans="2:12" ht="25.5" x14ac:dyDescent="0.25">
      <c r="B9" s="10">
        <v>8</v>
      </c>
      <c r="C9" s="10"/>
      <c r="D9" s="10"/>
      <c r="E9" s="10"/>
      <c r="F9" s="10" t="s">
        <v>8</v>
      </c>
      <c r="G9" s="8"/>
      <c r="H9" s="8"/>
      <c r="I9" s="8"/>
      <c r="J9" s="36"/>
      <c r="K9" s="36"/>
      <c r="L9" s="36"/>
    </row>
    <row r="10" spans="2:12" x14ac:dyDescent="0.25">
      <c r="B10" s="10"/>
      <c r="C10" s="14">
        <v>84</v>
      </c>
      <c r="D10" s="14"/>
      <c r="E10" s="14"/>
      <c r="F10" s="14" t="s">
        <v>13</v>
      </c>
      <c r="G10" s="8"/>
      <c r="H10" s="8"/>
      <c r="I10" s="8"/>
      <c r="J10" s="36"/>
      <c r="K10" s="36"/>
      <c r="L10" s="36"/>
    </row>
    <row r="11" spans="2:12" ht="51" x14ac:dyDescent="0.25">
      <c r="B11" s="11"/>
      <c r="C11" s="11"/>
      <c r="D11" s="11">
        <v>841</v>
      </c>
      <c r="E11" s="11"/>
      <c r="F11" s="28" t="s">
        <v>35</v>
      </c>
      <c r="G11" s="8"/>
      <c r="H11" s="8"/>
      <c r="I11" s="8"/>
      <c r="J11" s="36"/>
      <c r="K11" s="36"/>
      <c r="L11" s="36"/>
    </row>
    <row r="12" spans="2:12" ht="25.5" x14ac:dyDescent="0.25">
      <c r="B12" s="11"/>
      <c r="C12" s="11"/>
      <c r="D12" s="11"/>
      <c r="E12" s="11">
        <v>8413</v>
      </c>
      <c r="F12" s="28" t="s">
        <v>36</v>
      </c>
      <c r="G12" s="8"/>
      <c r="H12" s="8"/>
      <c r="I12" s="8"/>
      <c r="J12" s="36"/>
      <c r="K12" s="36"/>
      <c r="L12" s="36"/>
    </row>
    <row r="13" spans="2:12" x14ac:dyDescent="0.25">
      <c r="B13" s="11"/>
      <c r="C13" s="11"/>
      <c r="D13" s="11"/>
      <c r="E13" s="12" t="s">
        <v>17</v>
      </c>
      <c r="F13" s="16"/>
      <c r="G13" s="8"/>
      <c r="H13" s="8"/>
      <c r="I13" s="8"/>
      <c r="J13" s="36"/>
      <c r="K13" s="36"/>
      <c r="L13" s="36"/>
    </row>
    <row r="14" spans="2:12" ht="25.5" x14ac:dyDescent="0.25">
      <c r="B14" s="13">
        <v>5</v>
      </c>
      <c r="C14" s="13"/>
      <c r="D14" s="13"/>
      <c r="E14" s="13"/>
      <c r="F14" s="17" t="s">
        <v>9</v>
      </c>
      <c r="G14" s="8"/>
      <c r="H14" s="8"/>
      <c r="I14" s="8"/>
      <c r="J14" s="36"/>
      <c r="K14" s="36"/>
      <c r="L14" s="36"/>
    </row>
    <row r="15" spans="2:12" ht="25.5" x14ac:dyDescent="0.25">
      <c r="B15" s="14"/>
      <c r="C15" s="14">
        <v>54</v>
      </c>
      <c r="D15" s="14"/>
      <c r="E15" s="14"/>
      <c r="F15" s="18" t="s">
        <v>14</v>
      </c>
      <c r="G15" s="8"/>
      <c r="H15" s="8"/>
      <c r="I15" s="9"/>
      <c r="J15" s="36"/>
      <c r="K15" s="36"/>
      <c r="L15" s="36"/>
    </row>
    <row r="16" spans="2:12" ht="63.75" x14ac:dyDescent="0.25">
      <c r="B16" s="14"/>
      <c r="C16" s="14"/>
      <c r="D16" s="14">
        <v>541</v>
      </c>
      <c r="E16" s="28"/>
      <c r="F16" s="28" t="s">
        <v>37</v>
      </c>
      <c r="G16" s="8"/>
      <c r="H16" s="8"/>
      <c r="I16" s="9"/>
      <c r="J16" s="36"/>
      <c r="K16" s="36"/>
      <c r="L16" s="36"/>
    </row>
    <row r="17" spans="2:12" ht="38.25" x14ac:dyDescent="0.25">
      <c r="B17" s="14"/>
      <c r="C17" s="14"/>
      <c r="D17" s="14"/>
      <c r="E17" s="28">
        <v>5413</v>
      </c>
      <c r="F17" s="28" t="s">
        <v>38</v>
      </c>
      <c r="G17" s="8"/>
      <c r="H17" s="8"/>
      <c r="I17" s="9"/>
      <c r="J17" s="36"/>
      <c r="K17" s="36"/>
      <c r="L17" s="36"/>
    </row>
    <row r="18" spans="2:12" x14ac:dyDescent="0.25">
      <c r="B18" s="15"/>
      <c r="C18" s="13"/>
      <c r="D18" s="13"/>
      <c r="E18" s="13"/>
      <c r="F18" s="17" t="s">
        <v>17</v>
      </c>
      <c r="G18" s="8"/>
      <c r="H18" s="8"/>
      <c r="I18" s="8"/>
      <c r="J18" s="36"/>
      <c r="K18" s="36"/>
      <c r="L18" s="36"/>
    </row>
    <row r="20" spans="2:12" x14ac:dyDescent="0.25">
      <c r="B20" s="39"/>
      <c r="C20" s="39"/>
      <c r="D20" s="39"/>
      <c r="E20" s="39"/>
      <c r="F20" s="39"/>
      <c r="G20" s="39"/>
      <c r="H20" s="39"/>
      <c r="I20" s="39"/>
      <c r="J20" s="39"/>
      <c r="K20" s="39"/>
      <c r="L20" s="39"/>
    </row>
    <row r="21" spans="2:12" x14ac:dyDescent="0.25"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</row>
    <row r="22" spans="2:12" x14ac:dyDescent="0.25">
      <c r="B22" s="39"/>
      <c r="C22" s="39"/>
      <c r="D22" s="39"/>
      <c r="E22" s="39"/>
      <c r="F22" s="39"/>
      <c r="G22" s="39"/>
      <c r="H22" s="39"/>
      <c r="I22" s="39"/>
      <c r="J22" s="39"/>
      <c r="K22" s="39"/>
      <c r="L22" s="39"/>
    </row>
    <row r="120" spans="4:4" x14ac:dyDescent="0.25">
      <c r="D120">
        <f ca="1">D106:D120</f>
        <v>0</v>
      </c>
    </row>
  </sheetData>
  <mergeCells count="5">
    <mergeCell ref="B7:F7"/>
    <mergeCell ref="B8:F8"/>
    <mergeCell ref="B2:L2"/>
    <mergeCell ref="B4:L4"/>
    <mergeCell ref="B5:L5"/>
  </mergeCells>
  <pageMargins left="0.7" right="0.7" top="0.75" bottom="0.75" header="0.3" footer="0.3"/>
  <pageSetup paperSize="9" scale="66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53"/>
  <sheetViews>
    <sheetView topLeftCell="A37" workbookViewId="0">
      <selection activeCell="E57" sqref="E57"/>
    </sheetView>
  </sheetViews>
  <sheetFormatPr defaultRowHeight="15" x14ac:dyDescent="0.25"/>
  <cols>
    <col min="2" max="2" width="37.710937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151" t="s">
        <v>39</v>
      </c>
      <c r="C2" s="151"/>
      <c r="D2" s="151"/>
      <c r="E2" s="151"/>
      <c r="F2" s="151"/>
      <c r="G2" s="151"/>
      <c r="H2" s="151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25.5" x14ac:dyDescent="0.25">
      <c r="B4" s="44" t="s">
        <v>7</v>
      </c>
      <c r="C4" s="44" t="s">
        <v>217</v>
      </c>
      <c r="D4" s="44" t="s">
        <v>199</v>
      </c>
      <c r="E4" s="44" t="s">
        <v>200</v>
      </c>
      <c r="F4" s="44" t="s">
        <v>218</v>
      </c>
      <c r="G4" s="44" t="s">
        <v>19</v>
      </c>
      <c r="H4" s="44" t="s">
        <v>46</v>
      </c>
    </row>
    <row r="5" spans="2:8" x14ac:dyDescent="0.25">
      <c r="B5" s="44">
        <v>1</v>
      </c>
      <c r="C5" s="44">
        <v>2</v>
      </c>
      <c r="D5" s="44">
        <v>3</v>
      </c>
      <c r="E5" s="44">
        <v>4</v>
      </c>
      <c r="F5" s="44">
        <v>5</v>
      </c>
      <c r="G5" s="44" t="s">
        <v>29</v>
      </c>
      <c r="H5" s="44" t="s">
        <v>30</v>
      </c>
    </row>
    <row r="6" spans="2:8" x14ac:dyDescent="0.25">
      <c r="B6" s="10" t="s">
        <v>41</v>
      </c>
      <c r="C6" s="8">
        <f>572115+5163+60511+39037</f>
        <v>676826</v>
      </c>
      <c r="D6" s="8">
        <f>567365+8318+119678+33</f>
        <v>695394</v>
      </c>
      <c r="E6" s="9">
        <f>760091+8318+78+82600+33</f>
        <v>851120</v>
      </c>
      <c r="F6" s="61">
        <v>839914</v>
      </c>
      <c r="G6" s="36">
        <v>124</v>
      </c>
      <c r="H6" s="36">
        <v>99</v>
      </c>
    </row>
    <row r="7" spans="2:8" x14ac:dyDescent="0.25">
      <c r="B7" s="10" t="s">
        <v>16</v>
      </c>
      <c r="C7" s="8"/>
      <c r="D7" s="8"/>
      <c r="E7" s="8"/>
      <c r="F7" s="61"/>
      <c r="G7" s="36"/>
      <c r="H7" s="36"/>
    </row>
    <row r="8" spans="2:8" ht="25.5" x14ac:dyDescent="0.25">
      <c r="B8" s="67" t="s">
        <v>126</v>
      </c>
      <c r="C8" s="8">
        <v>572115</v>
      </c>
      <c r="D8" s="8">
        <v>567365</v>
      </c>
      <c r="E8" s="8">
        <v>760091</v>
      </c>
      <c r="F8" s="61">
        <v>729266</v>
      </c>
      <c r="G8" s="36">
        <v>127</v>
      </c>
      <c r="H8" s="36">
        <v>96</v>
      </c>
    </row>
    <row r="9" spans="2:8" x14ac:dyDescent="0.25">
      <c r="B9" s="10" t="s">
        <v>18</v>
      </c>
      <c r="C9" s="8"/>
      <c r="D9" s="8"/>
      <c r="E9" s="8"/>
      <c r="F9" s="36"/>
      <c r="G9" s="36"/>
      <c r="H9" s="36"/>
    </row>
    <row r="10" spans="2:8" x14ac:dyDescent="0.25">
      <c r="B10" s="67" t="s">
        <v>118</v>
      </c>
      <c r="C10" s="8">
        <v>5163</v>
      </c>
      <c r="D10" s="8">
        <v>8318</v>
      </c>
      <c r="E10" s="8">
        <v>8318</v>
      </c>
      <c r="F10" s="61">
        <v>7937</v>
      </c>
      <c r="G10" s="36">
        <v>154</v>
      </c>
      <c r="H10" s="36">
        <v>95</v>
      </c>
    </row>
    <row r="11" spans="2:8" x14ac:dyDescent="0.25">
      <c r="B11" s="10" t="s">
        <v>63</v>
      </c>
      <c r="C11" s="8"/>
      <c r="D11" s="8"/>
      <c r="E11" s="8"/>
      <c r="F11" s="36"/>
      <c r="G11" s="36"/>
      <c r="H11" s="36"/>
    </row>
    <row r="12" spans="2:8" x14ac:dyDescent="0.25">
      <c r="B12" s="68" t="s">
        <v>120</v>
      </c>
      <c r="C12" s="8">
        <v>60511</v>
      </c>
      <c r="D12" s="8">
        <v>119678</v>
      </c>
      <c r="E12" s="8">
        <v>78</v>
      </c>
      <c r="F12" s="61">
        <v>2491</v>
      </c>
      <c r="G12" s="36">
        <v>4</v>
      </c>
      <c r="H12" s="36">
        <v>3194</v>
      </c>
    </row>
    <row r="13" spans="2:8" x14ac:dyDescent="0.25">
      <c r="B13" s="10" t="s">
        <v>195</v>
      </c>
      <c r="C13" s="8"/>
      <c r="D13" s="8"/>
      <c r="E13" s="8"/>
      <c r="F13" s="36"/>
      <c r="G13" s="36"/>
      <c r="H13" s="36"/>
    </row>
    <row r="14" spans="2:8" ht="25.5" x14ac:dyDescent="0.25">
      <c r="B14" s="68" t="s">
        <v>197</v>
      </c>
      <c r="C14" s="8">
        <v>39037</v>
      </c>
      <c r="D14" s="8">
        <v>0</v>
      </c>
      <c r="E14" s="8">
        <v>82600</v>
      </c>
      <c r="F14" s="61">
        <v>100220</v>
      </c>
      <c r="G14" s="36">
        <v>257</v>
      </c>
      <c r="H14" s="36">
        <v>121</v>
      </c>
    </row>
    <row r="15" spans="2:8" x14ac:dyDescent="0.25">
      <c r="B15" s="10" t="s">
        <v>64</v>
      </c>
      <c r="C15" s="8"/>
      <c r="D15" s="8"/>
      <c r="E15" s="8"/>
      <c r="F15" s="36"/>
      <c r="G15" s="36"/>
      <c r="H15" s="36"/>
    </row>
    <row r="16" spans="2:8" x14ac:dyDescent="0.25">
      <c r="B16" s="68" t="s">
        <v>119</v>
      </c>
      <c r="C16" s="8">
        <v>0</v>
      </c>
      <c r="D16" s="8">
        <v>33</v>
      </c>
      <c r="E16" s="8">
        <v>33</v>
      </c>
      <c r="F16" s="36">
        <v>0</v>
      </c>
      <c r="G16" s="36"/>
      <c r="H16" s="36"/>
    </row>
    <row r="17" spans="2:8" x14ac:dyDescent="0.25">
      <c r="B17" s="68"/>
      <c r="C17" s="8"/>
      <c r="D17" s="8"/>
      <c r="E17" s="9"/>
      <c r="F17" s="36"/>
      <c r="G17" s="36"/>
      <c r="H17" s="36"/>
    </row>
    <row r="18" spans="2:8" x14ac:dyDescent="0.25">
      <c r="B18" s="68"/>
      <c r="C18" s="8"/>
      <c r="D18" s="8"/>
      <c r="E18" s="9"/>
      <c r="F18" s="36"/>
      <c r="G18" s="36"/>
      <c r="H18" s="36"/>
    </row>
    <row r="19" spans="2:8" x14ac:dyDescent="0.25">
      <c r="B19" s="14"/>
      <c r="C19" s="8"/>
      <c r="D19" s="8"/>
      <c r="E19" s="9"/>
      <c r="F19" s="36"/>
      <c r="G19" s="36"/>
      <c r="H19" s="36"/>
    </row>
    <row r="20" spans="2:8" x14ac:dyDescent="0.25">
      <c r="B20" s="27"/>
      <c r="C20" s="8"/>
      <c r="D20" s="8"/>
      <c r="E20" s="9"/>
      <c r="F20" s="36"/>
      <c r="G20" s="36"/>
      <c r="H20" s="36"/>
    </row>
    <row r="21" spans="2:8" s="65" customFormat="1" ht="15.75" customHeight="1" x14ac:dyDescent="0.25">
      <c r="B21" s="10" t="s">
        <v>42</v>
      </c>
      <c r="C21" s="62">
        <f>572114+5163+110836</f>
        <v>688113</v>
      </c>
      <c r="D21" s="62">
        <f>567365+8318+33+119678</f>
        <v>695394</v>
      </c>
      <c r="E21" s="63">
        <f>760091+8318+82600+33+78</f>
        <v>851120</v>
      </c>
      <c r="F21" s="81">
        <f>729266+7937+102864+2491</f>
        <v>842558</v>
      </c>
      <c r="G21" s="64">
        <v>122</v>
      </c>
      <c r="H21" s="64">
        <v>99</v>
      </c>
    </row>
    <row r="22" spans="2:8" ht="15.75" customHeight="1" x14ac:dyDescent="0.25">
      <c r="B22" s="10"/>
      <c r="C22" s="8"/>
      <c r="D22" s="8"/>
      <c r="E22" s="8"/>
      <c r="F22" s="36"/>
      <c r="G22" s="36"/>
      <c r="H22" s="36"/>
    </row>
    <row r="23" spans="2:8" s="65" customFormat="1" x14ac:dyDescent="0.25">
      <c r="B23" s="10" t="s">
        <v>16</v>
      </c>
      <c r="C23" s="62">
        <f>553851+17987+276</f>
        <v>572114</v>
      </c>
      <c r="D23" s="62">
        <f>500410+62814+1991+2150</f>
        <v>567365</v>
      </c>
      <c r="E23" s="62">
        <f>706776+53315</f>
        <v>760091</v>
      </c>
      <c r="F23" s="66">
        <f>706251+23015</f>
        <v>729266</v>
      </c>
      <c r="G23" s="64">
        <v>127</v>
      </c>
      <c r="H23" s="64">
        <v>110</v>
      </c>
    </row>
    <row r="24" spans="2:8" x14ac:dyDescent="0.25">
      <c r="B24" s="25" t="s">
        <v>127</v>
      </c>
      <c r="C24" s="8">
        <f>335381+218470</f>
        <v>553851</v>
      </c>
      <c r="D24" s="8">
        <f>309318+191092</f>
        <v>500410</v>
      </c>
      <c r="E24" s="8">
        <f>324404+382372</f>
        <v>706776</v>
      </c>
      <c r="F24" s="61">
        <f>324404+381847</f>
        <v>706251</v>
      </c>
      <c r="G24" s="36">
        <v>128</v>
      </c>
      <c r="H24" s="36">
        <v>100</v>
      </c>
    </row>
    <row r="25" spans="2:8" x14ac:dyDescent="0.25">
      <c r="B25" s="26" t="s">
        <v>128</v>
      </c>
      <c r="C25" s="8">
        <f>12208+5779</f>
        <v>17987</v>
      </c>
      <c r="D25" s="8">
        <v>62814</v>
      </c>
      <c r="E25" s="8">
        <f>40564+12751</f>
        <v>53315</v>
      </c>
      <c r="F25" s="61">
        <f>4567+18448</f>
        <v>23015</v>
      </c>
      <c r="G25" s="36">
        <v>128</v>
      </c>
      <c r="H25" s="36">
        <v>43</v>
      </c>
    </row>
    <row r="26" spans="2:8" x14ac:dyDescent="0.25">
      <c r="B26" s="26" t="s">
        <v>129</v>
      </c>
      <c r="C26" s="8">
        <v>276</v>
      </c>
      <c r="D26" s="8">
        <v>1991</v>
      </c>
      <c r="E26" s="8">
        <v>0</v>
      </c>
      <c r="F26" s="36">
        <v>0</v>
      </c>
      <c r="G26" s="36"/>
      <c r="H26" s="36"/>
    </row>
    <row r="27" spans="2:8" x14ac:dyDescent="0.25">
      <c r="B27" s="27" t="s">
        <v>198</v>
      </c>
      <c r="C27" s="8"/>
      <c r="D27" s="8">
        <v>2150</v>
      </c>
      <c r="E27" s="8">
        <v>0</v>
      </c>
      <c r="F27" s="36">
        <v>0</v>
      </c>
      <c r="G27" s="36"/>
      <c r="H27" s="36"/>
    </row>
    <row r="28" spans="2:8" x14ac:dyDescent="0.25">
      <c r="B28" s="27"/>
      <c r="C28" s="8"/>
      <c r="D28" s="8"/>
      <c r="E28" s="9"/>
      <c r="F28" s="36"/>
      <c r="G28" s="36"/>
      <c r="H28" s="36"/>
    </row>
    <row r="29" spans="2:8" s="65" customFormat="1" x14ac:dyDescent="0.25">
      <c r="B29" s="10" t="s">
        <v>18</v>
      </c>
      <c r="C29" s="62">
        <v>5163</v>
      </c>
      <c r="D29" s="62">
        <v>8318</v>
      </c>
      <c r="E29" s="63">
        <v>8318</v>
      </c>
      <c r="F29" s="66">
        <v>7937</v>
      </c>
      <c r="G29" s="64">
        <v>154</v>
      </c>
      <c r="H29" s="64">
        <v>95</v>
      </c>
    </row>
    <row r="30" spans="2:8" x14ac:dyDescent="0.25">
      <c r="B30" s="25" t="s">
        <v>127</v>
      </c>
      <c r="C30" s="36"/>
      <c r="D30" s="36"/>
      <c r="E30" s="36"/>
      <c r="F30" s="36"/>
      <c r="G30" s="36"/>
      <c r="H30" s="36"/>
    </row>
    <row r="31" spans="2:8" x14ac:dyDescent="0.25">
      <c r="B31" s="26" t="s">
        <v>128</v>
      </c>
      <c r="C31" s="75">
        <v>5163</v>
      </c>
      <c r="D31" s="75">
        <v>8318</v>
      </c>
      <c r="E31" s="75">
        <v>8318</v>
      </c>
      <c r="F31" s="75">
        <v>7937</v>
      </c>
      <c r="G31" s="74">
        <v>154</v>
      </c>
      <c r="H31" s="74">
        <v>95</v>
      </c>
    </row>
    <row r="32" spans="2:8" x14ac:dyDescent="0.25">
      <c r="B32" s="26" t="s">
        <v>129</v>
      </c>
      <c r="C32" s="36"/>
      <c r="D32" s="36"/>
      <c r="E32" s="36"/>
      <c r="F32" s="36"/>
      <c r="G32" s="36"/>
      <c r="H32" s="36"/>
    </row>
    <row r="33" spans="2:8" x14ac:dyDescent="0.25">
      <c r="B33" s="27" t="s">
        <v>130</v>
      </c>
      <c r="C33" s="36"/>
      <c r="D33" s="36"/>
      <c r="E33" s="36"/>
      <c r="F33" s="36"/>
      <c r="G33" s="36"/>
      <c r="H33" s="36"/>
    </row>
    <row r="34" spans="2:8" x14ac:dyDescent="0.25">
      <c r="B34" s="27"/>
      <c r="C34" s="36"/>
      <c r="D34" s="36"/>
      <c r="E34" s="36"/>
      <c r="F34" s="36"/>
      <c r="G34" s="36"/>
      <c r="H34" s="36"/>
    </row>
    <row r="35" spans="2:8" s="65" customFormat="1" x14ac:dyDescent="0.25">
      <c r="B35" s="10" t="s">
        <v>195</v>
      </c>
      <c r="C35" s="62">
        <v>0</v>
      </c>
      <c r="D35" s="62">
        <v>0</v>
      </c>
      <c r="E35" s="63">
        <f>28298+28668+1991+20767+2876</f>
        <v>82600</v>
      </c>
      <c r="F35" s="66">
        <f>29371+50453+1177+18987+2876</f>
        <v>102864</v>
      </c>
      <c r="G35" s="64"/>
      <c r="H35" s="64">
        <v>125</v>
      </c>
    </row>
    <row r="36" spans="2:8" x14ac:dyDescent="0.25">
      <c r="B36" s="25" t="s">
        <v>127</v>
      </c>
      <c r="C36" s="8">
        <v>0</v>
      </c>
      <c r="D36" s="8">
        <v>0</v>
      </c>
      <c r="E36" s="9">
        <v>28298</v>
      </c>
      <c r="F36" s="61">
        <v>29371</v>
      </c>
      <c r="G36" s="36"/>
      <c r="H36" s="36">
        <v>104</v>
      </c>
    </row>
    <row r="37" spans="2:8" x14ac:dyDescent="0.25">
      <c r="B37" s="26" t="s">
        <v>128</v>
      </c>
      <c r="C37" s="8">
        <v>0</v>
      </c>
      <c r="D37" s="8">
        <v>0</v>
      </c>
      <c r="E37" s="9">
        <v>28668</v>
      </c>
      <c r="F37" s="61">
        <v>50453</v>
      </c>
      <c r="G37" s="36"/>
      <c r="H37" s="36">
        <v>176</v>
      </c>
    </row>
    <row r="38" spans="2:8" x14ac:dyDescent="0.25">
      <c r="B38" s="26" t="s">
        <v>129</v>
      </c>
      <c r="C38" s="8">
        <v>0</v>
      </c>
      <c r="D38" s="8">
        <v>0</v>
      </c>
      <c r="E38" s="9">
        <v>1991</v>
      </c>
      <c r="F38" s="61">
        <v>1177</v>
      </c>
      <c r="G38" s="36"/>
      <c r="H38" s="36">
        <v>59</v>
      </c>
    </row>
    <row r="39" spans="2:8" x14ac:dyDescent="0.25">
      <c r="B39" s="27" t="s">
        <v>130</v>
      </c>
      <c r="C39" s="8">
        <v>0</v>
      </c>
      <c r="D39" s="8">
        <v>0</v>
      </c>
      <c r="E39" s="61">
        <v>20767</v>
      </c>
      <c r="F39" s="61">
        <v>18987</v>
      </c>
      <c r="G39" s="36"/>
      <c r="H39" s="36">
        <v>91</v>
      </c>
    </row>
    <row r="40" spans="2:8" x14ac:dyDescent="0.25">
      <c r="B40" s="27" t="s">
        <v>203</v>
      </c>
      <c r="C40" s="8">
        <v>0</v>
      </c>
      <c r="D40" s="8">
        <v>0</v>
      </c>
      <c r="E40" s="61">
        <v>2876</v>
      </c>
      <c r="F40" s="61">
        <v>2876</v>
      </c>
      <c r="G40" s="36"/>
      <c r="H40" s="36">
        <v>100</v>
      </c>
    </row>
    <row r="41" spans="2:8" x14ac:dyDescent="0.25">
      <c r="B41" s="27"/>
      <c r="C41" s="36"/>
      <c r="D41" s="36"/>
      <c r="E41" s="36"/>
      <c r="F41" s="61"/>
      <c r="G41" s="36"/>
      <c r="H41" s="36"/>
    </row>
    <row r="42" spans="2:8" s="65" customFormat="1" x14ac:dyDescent="0.25">
      <c r="B42" s="10" t="s">
        <v>64</v>
      </c>
      <c r="C42" s="64">
        <v>0</v>
      </c>
      <c r="D42" s="64">
        <v>33</v>
      </c>
      <c r="E42" s="64">
        <v>33</v>
      </c>
      <c r="F42" s="64">
        <v>0</v>
      </c>
      <c r="G42" s="64"/>
      <c r="H42" s="64"/>
    </row>
    <row r="43" spans="2:8" x14ac:dyDescent="0.25">
      <c r="B43" s="25" t="s">
        <v>127</v>
      </c>
      <c r="C43" s="36"/>
      <c r="D43" s="36"/>
      <c r="E43" s="36"/>
      <c r="F43" s="36"/>
      <c r="G43" s="36"/>
      <c r="H43" s="36"/>
    </row>
    <row r="44" spans="2:8" x14ac:dyDescent="0.25">
      <c r="B44" s="26" t="s">
        <v>128</v>
      </c>
      <c r="C44" s="36">
        <v>0</v>
      </c>
      <c r="D44" s="36">
        <v>33</v>
      </c>
      <c r="E44" s="36">
        <v>33</v>
      </c>
      <c r="F44" s="36">
        <v>0</v>
      </c>
      <c r="G44" s="36"/>
      <c r="H44" s="36"/>
    </row>
    <row r="45" spans="2:8" x14ac:dyDescent="0.25">
      <c r="B45" s="26" t="s">
        <v>129</v>
      </c>
      <c r="C45" s="36"/>
      <c r="D45" s="36"/>
      <c r="E45" s="36"/>
      <c r="F45" s="36"/>
      <c r="G45" s="36"/>
      <c r="H45" s="36"/>
    </row>
    <row r="46" spans="2:8" x14ac:dyDescent="0.25">
      <c r="B46" s="27" t="s">
        <v>130</v>
      </c>
      <c r="C46" s="36"/>
      <c r="D46" s="36"/>
      <c r="E46" s="36"/>
      <c r="F46" s="36"/>
      <c r="G46" s="36"/>
      <c r="H46" s="36"/>
    </row>
    <row r="47" spans="2:8" x14ac:dyDescent="0.25">
      <c r="B47" s="10"/>
      <c r="C47" s="36"/>
      <c r="D47" s="36"/>
      <c r="E47" s="36"/>
      <c r="F47" s="36"/>
      <c r="G47" s="36"/>
      <c r="H47" s="36"/>
    </row>
    <row r="48" spans="2:8" s="65" customFormat="1" x14ac:dyDescent="0.25">
      <c r="B48" s="10" t="s">
        <v>63</v>
      </c>
      <c r="C48" s="66">
        <f>38806+32004+872+39154</f>
        <v>110836</v>
      </c>
      <c r="D48" s="66">
        <f>85664+12247+19113+2654</f>
        <v>119678</v>
      </c>
      <c r="E48" s="66">
        <v>78</v>
      </c>
      <c r="F48" s="66">
        <v>2491</v>
      </c>
      <c r="G48" s="64"/>
      <c r="H48" s="64"/>
    </row>
    <row r="49" spans="2:8" x14ac:dyDescent="0.25">
      <c r="B49" s="25" t="s">
        <v>127</v>
      </c>
      <c r="C49" s="61">
        <v>38806</v>
      </c>
      <c r="D49" s="61">
        <v>85664</v>
      </c>
      <c r="E49" s="61"/>
      <c r="F49" s="61"/>
      <c r="G49" s="36"/>
      <c r="H49" s="36"/>
    </row>
    <row r="50" spans="2:8" x14ac:dyDescent="0.25">
      <c r="B50" s="26" t="s">
        <v>128</v>
      </c>
      <c r="C50" s="61">
        <v>32004</v>
      </c>
      <c r="D50" s="61">
        <v>12247</v>
      </c>
      <c r="E50" s="61">
        <v>78</v>
      </c>
      <c r="F50" s="61">
        <v>2491</v>
      </c>
      <c r="G50" s="36"/>
      <c r="H50" s="36"/>
    </row>
    <row r="51" spans="2:8" x14ac:dyDescent="0.25">
      <c r="B51" s="26" t="s">
        <v>129</v>
      </c>
      <c r="C51" s="61">
        <v>872</v>
      </c>
      <c r="D51" s="36"/>
      <c r="E51" s="36">
        <v>0</v>
      </c>
      <c r="F51" s="36">
        <v>0</v>
      </c>
      <c r="G51" s="36"/>
      <c r="H51" s="36"/>
    </row>
    <row r="52" spans="2:8" x14ac:dyDescent="0.25">
      <c r="B52" s="27" t="s">
        <v>130</v>
      </c>
      <c r="C52" s="36">
        <v>39154</v>
      </c>
      <c r="D52" s="61">
        <v>19113</v>
      </c>
      <c r="E52" s="61">
        <v>0</v>
      </c>
      <c r="F52" s="61">
        <v>0</v>
      </c>
      <c r="G52" s="36"/>
      <c r="H52" s="36"/>
    </row>
    <row r="53" spans="2:8" ht="25.5" x14ac:dyDescent="0.25">
      <c r="B53" s="27" t="s">
        <v>134</v>
      </c>
      <c r="C53" s="36"/>
      <c r="D53" s="61">
        <v>2654</v>
      </c>
      <c r="E53" s="61">
        <v>0</v>
      </c>
      <c r="F53" s="36">
        <v>0</v>
      </c>
      <c r="G53" s="36"/>
      <c r="H53" s="36"/>
    </row>
  </sheetData>
  <mergeCells count="1">
    <mergeCell ref="B2:H2"/>
  </mergeCells>
  <pageMargins left="0.70866141732283472" right="0.70866141732283472" top="0.74803149606299213" bottom="0.74803149606299213" header="0.31496062992125984" footer="0.31496062992125984"/>
  <pageSetup paperSize="9" scale="73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937"/>
  <sheetViews>
    <sheetView topLeftCell="A838" workbookViewId="0">
      <selection activeCell="I856" sqref="I856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25.42578125" customWidth="1"/>
    <col min="5" max="5" width="39" customWidth="1"/>
    <col min="6" max="8" width="24.28515625" customWidth="1"/>
    <col min="9" max="9" width="15.7109375" customWidth="1"/>
    <col min="10" max="10" width="24.28515625" customWidth="1"/>
  </cols>
  <sheetData>
    <row r="1" spans="2:10" ht="18" x14ac:dyDescent="0.25">
      <c r="B1" s="3"/>
      <c r="C1" s="3"/>
      <c r="D1" s="3"/>
      <c r="E1" s="3"/>
      <c r="F1" s="3"/>
      <c r="G1" s="3"/>
      <c r="H1" s="3"/>
      <c r="I1" s="4"/>
      <c r="J1" s="4"/>
    </row>
    <row r="2" spans="2:10" ht="18" customHeight="1" x14ac:dyDescent="0.25">
      <c r="B2" s="151" t="s">
        <v>10</v>
      </c>
      <c r="C2" s="151"/>
      <c r="D2" s="151"/>
      <c r="E2" s="151"/>
      <c r="F2" s="151"/>
      <c r="G2" s="151"/>
      <c r="H2" s="151"/>
      <c r="I2" s="151"/>
      <c r="J2" s="29"/>
    </row>
    <row r="3" spans="2:10" ht="18" x14ac:dyDescent="0.25">
      <c r="B3" s="3"/>
      <c r="C3" s="3"/>
      <c r="D3" s="3"/>
      <c r="E3" s="3"/>
      <c r="F3" s="3"/>
      <c r="G3" s="3"/>
      <c r="H3" s="3"/>
      <c r="I3" s="4"/>
      <c r="J3" s="4"/>
    </row>
    <row r="4" spans="2:10" ht="15.75" x14ac:dyDescent="0.25">
      <c r="B4" s="177" t="s">
        <v>52</v>
      </c>
      <c r="C4" s="177"/>
      <c r="D4" s="177"/>
      <c r="E4" s="177"/>
      <c r="F4" s="177"/>
      <c r="G4" s="177"/>
      <c r="H4" s="177"/>
      <c r="I4" s="177"/>
    </row>
    <row r="5" spans="2:10" ht="18" x14ac:dyDescent="0.25">
      <c r="B5" s="3"/>
      <c r="C5" s="3"/>
      <c r="D5" s="3"/>
      <c r="E5" s="3"/>
      <c r="F5" s="3"/>
      <c r="G5" s="3"/>
      <c r="H5" s="3"/>
      <c r="I5" s="4"/>
    </row>
    <row r="6" spans="2:10" ht="25.5" x14ac:dyDescent="0.25">
      <c r="B6" s="170" t="s">
        <v>7</v>
      </c>
      <c r="C6" s="171"/>
      <c r="D6" s="171"/>
      <c r="E6" s="172"/>
      <c r="F6" s="44" t="s">
        <v>199</v>
      </c>
      <c r="G6" s="44" t="s">
        <v>200</v>
      </c>
      <c r="H6" s="44" t="s">
        <v>223</v>
      </c>
      <c r="I6" s="44" t="s">
        <v>46</v>
      </c>
    </row>
    <row r="7" spans="2:10" s="50" customFormat="1" ht="11.25" x14ac:dyDescent="0.2">
      <c r="B7" s="178">
        <v>1</v>
      </c>
      <c r="C7" s="179"/>
      <c r="D7" s="179"/>
      <c r="E7" s="180"/>
      <c r="F7" s="47">
        <v>2</v>
      </c>
      <c r="G7" s="47">
        <v>3</v>
      </c>
      <c r="H7" s="47">
        <v>4</v>
      </c>
      <c r="I7" s="47" t="s">
        <v>40</v>
      </c>
    </row>
    <row r="8" spans="2:10" ht="30" customHeight="1" x14ac:dyDescent="0.25">
      <c r="B8" s="173">
        <v>30486</v>
      </c>
      <c r="C8" s="174"/>
      <c r="D8" s="175"/>
      <c r="E8" s="52" t="s">
        <v>135</v>
      </c>
      <c r="F8" s="51">
        <f>347589+219776+8318+33+119678</f>
        <v>695394</v>
      </c>
      <c r="G8" s="51">
        <f>364968+395123+8318+33+78+82600</f>
        <v>851120</v>
      </c>
      <c r="H8" s="8">
        <f>333996+395270+7937+2491+102864</f>
        <v>842558</v>
      </c>
      <c r="I8" s="8">
        <v>99</v>
      </c>
    </row>
    <row r="9" spans="2:10" ht="20.100000000000001" customHeight="1" x14ac:dyDescent="0.25">
      <c r="B9" s="173">
        <v>1</v>
      </c>
      <c r="C9" s="174"/>
      <c r="D9" s="175"/>
      <c r="E9" s="54" t="s">
        <v>136</v>
      </c>
      <c r="F9" s="51"/>
      <c r="G9" s="51"/>
      <c r="H9" s="8"/>
      <c r="I9" s="8"/>
    </row>
    <row r="10" spans="2:10" ht="31.5" customHeight="1" x14ac:dyDescent="0.25">
      <c r="B10" s="176" t="s">
        <v>137</v>
      </c>
      <c r="C10" s="176"/>
      <c r="D10" s="176"/>
      <c r="E10" s="54" t="s">
        <v>157</v>
      </c>
      <c r="F10" s="51">
        <f>246592+24243+38483+1062+1991+1062+8760+9291+4645+4612+1327+5521</f>
        <v>347589</v>
      </c>
      <c r="G10" s="51">
        <f>256592+26329+41483+1662+2341+1600+9162+8655+2655+6602+1327+190+19+215+400+215+5521</f>
        <v>364968</v>
      </c>
      <c r="H10" s="8">
        <f>256592+26329+41483+4192+303+5097</f>
        <v>333996</v>
      </c>
      <c r="I10" s="8">
        <v>92</v>
      </c>
    </row>
    <row r="11" spans="2:10" ht="30.75" customHeight="1" x14ac:dyDescent="0.25">
      <c r="B11" s="176" t="s">
        <v>156</v>
      </c>
      <c r="C11" s="176"/>
      <c r="D11" s="176"/>
      <c r="E11" s="72" t="s">
        <v>158</v>
      </c>
      <c r="F11" s="51"/>
      <c r="G11" s="51"/>
      <c r="H11" s="8"/>
      <c r="I11" s="8"/>
    </row>
    <row r="12" spans="2:10" ht="20.100000000000001" customHeight="1" x14ac:dyDescent="0.25">
      <c r="B12" s="173" t="s">
        <v>139</v>
      </c>
      <c r="C12" s="174"/>
      <c r="D12" s="175"/>
      <c r="E12" s="52" t="s">
        <v>140</v>
      </c>
      <c r="F12" s="51"/>
      <c r="G12" s="51"/>
      <c r="H12" s="8"/>
      <c r="I12" s="8"/>
    </row>
    <row r="13" spans="2:10" ht="20.100000000000001" customHeight="1" x14ac:dyDescent="0.25">
      <c r="B13" s="173" t="s">
        <v>141</v>
      </c>
      <c r="C13" s="174"/>
      <c r="D13" s="175"/>
      <c r="E13" s="52" t="s">
        <v>142</v>
      </c>
      <c r="F13" s="51"/>
      <c r="G13" s="51"/>
      <c r="H13" s="8"/>
      <c r="I13" s="8"/>
    </row>
    <row r="14" spans="2:10" ht="20.100000000000001" customHeight="1" x14ac:dyDescent="0.25">
      <c r="B14" s="173">
        <v>1</v>
      </c>
      <c r="C14" s="174"/>
      <c r="D14" s="175"/>
      <c r="E14" s="54" t="s">
        <v>136</v>
      </c>
      <c r="F14" s="51"/>
      <c r="G14" s="51"/>
      <c r="H14" s="8"/>
      <c r="I14" s="8"/>
    </row>
    <row r="15" spans="2:10" ht="20.100000000000001" customHeight="1" x14ac:dyDescent="0.25">
      <c r="B15" s="176">
        <v>3</v>
      </c>
      <c r="C15" s="176"/>
      <c r="D15" s="176"/>
      <c r="E15" s="54" t="s">
        <v>4</v>
      </c>
      <c r="F15" s="51">
        <v>246592</v>
      </c>
      <c r="G15" s="51">
        <v>256592</v>
      </c>
      <c r="H15" s="8">
        <v>256592</v>
      </c>
      <c r="I15" s="8">
        <v>100</v>
      </c>
    </row>
    <row r="16" spans="2:10" ht="20.100000000000001" customHeight="1" x14ac:dyDescent="0.25">
      <c r="B16" s="69">
        <v>31</v>
      </c>
      <c r="C16" s="70"/>
      <c r="D16" s="52"/>
      <c r="E16" s="54" t="s">
        <v>5</v>
      </c>
      <c r="F16" s="51">
        <v>246592</v>
      </c>
      <c r="G16" s="51">
        <v>256592</v>
      </c>
      <c r="H16" s="8">
        <v>256592</v>
      </c>
      <c r="I16" s="8">
        <v>100</v>
      </c>
    </row>
    <row r="17" spans="2:9" ht="20.100000000000001" customHeight="1" x14ac:dyDescent="0.25">
      <c r="B17" s="69">
        <v>311</v>
      </c>
      <c r="C17" s="70"/>
      <c r="D17" s="52"/>
      <c r="E17" s="54" t="s">
        <v>142</v>
      </c>
      <c r="F17" s="51">
        <v>246592</v>
      </c>
      <c r="G17" s="51">
        <v>256592</v>
      </c>
      <c r="H17" s="8">
        <v>256592</v>
      </c>
      <c r="I17" s="8">
        <v>100</v>
      </c>
    </row>
    <row r="18" spans="2:9" ht="20.100000000000001" customHeight="1" x14ac:dyDescent="0.25">
      <c r="B18" s="173">
        <v>3111</v>
      </c>
      <c r="C18" s="174"/>
      <c r="D18" s="175"/>
      <c r="E18" s="54" t="s">
        <v>27</v>
      </c>
      <c r="F18" s="51">
        <v>246592</v>
      </c>
      <c r="G18" s="51">
        <v>256592</v>
      </c>
      <c r="H18" s="8">
        <v>256592</v>
      </c>
      <c r="I18" s="8">
        <v>100</v>
      </c>
    </row>
    <row r="19" spans="2:9" ht="20.100000000000001" customHeight="1" x14ac:dyDescent="0.25">
      <c r="B19" s="173">
        <v>1</v>
      </c>
      <c r="C19" s="174"/>
      <c r="D19" s="175"/>
      <c r="E19" s="54" t="s">
        <v>136</v>
      </c>
      <c r="F19" s="51"/>
      <c r="G19" s="51"/>
      <c r="H19" s="8"/>
      <c r="I19" s="8"/>
    </row>
    <row r="20" spans="2:9" ht="20.100000000000001" customHeight="1" x14ac:dyDescent="0.25">
      <c r="B20" s="176" t="s">
        <v>137</v>
      </c>
      <c r="C20" s="176"/>
      <c r="D20" s="176"/>
      <c r="E20" s="54" t="s">
        <v>138</v>
      </c>
      <c r="F20" s="51"/>
      <c r="G20" s="51"/>
      <c r="H20" s="8"/>
      <c r="I20" s="8"/>
    </row>
    <row r="21" spans="2:9" ht="20.100000000000001" customHeight="1" x14ac:dyDescent="0.25">
      <c r="B21" s="173" t="s">
        <v>139</v>
      </c>
      <c r="C21" s="174"/>
      <c r="D21" s="175"/>
      <c r="E21" s="54" t="s">
        <v>78</v>
      </c>
      <c r="F21" s="51"/>
      <c r="G21" s="51"/>
      <c r="H21" s="8"/>
      <c r="I21" s="8"/>
    </row>
    <row r="22" spans="2:9" ht="20.100000000000001" customHeight="1" x14ac:dyDescent="0.25">
      <c r="B22" s="173" t="s">
        <v>143</v>
      </c>
      <c r="C22" s="174"/>
      <c r="D22" s="175"/>
      <c r="E22" s="54" t="s">
        <v>78</v>
      </c>
      <c r="F22" s="51"/>
      <c r="G22" s="51"/>
      <c r="H22" s="8"/>
      <c r="I22" s="8"/>
    </row>
    <row r="23" spans="2:9" ht="20.100000000000001" customHeight="1" x14ac:dyDescent="0.25">
      <c r="B23" s="173">
        <v>1</v>
      </c>
      <c r="C23" s="174"/>
      <c r="D23" s="175"/>
      <c r="E23" s="54" t="s">
        <v>136</v>
      </c>
      <c r="F23" s="51"/>
      <c r="G23" s="51"/>
      <c r="H23" s="8"/>
      <c r="I23" s="8"/>
    </row>
    <row r="24" spans="2:9" ht="20.100000000000001" customHeight="1" x14ac:dyDescent="0.25">
      <c r="B24" s="176">
        <v>3</v>
      </c>
      <c r="C24" s="176"/>
      <c r="D24" s="176"/>
      <c r="E24" s="54" t="s">
        <v>4</v>
      </c>
      <c r="F24" s="51">
        <v>24243</v>
      </c>
      <c r="G24" s="51">
        <v>26329</v>
      </c>
      <c r="H24" s="8">
        <v>26329</v>
      </c>
      <c r="I24" s="8">
        <v>100</v>
      </c>
    </row>
    <row r="25" spans="2:9" ht="20.100000000000001" customHeight="1" x14ac:dyDescent="0.25">
      <c r="B25" s="69">
        <v>31</v>
      </c>
      <c r="C25" s="70"/>
      <c r="D25" s="52"/>
      <c r="E25" s="54" t="s">
        <v>5</v>
      </c>
      <c r="F25" s="61">
        <v>24243</v>
      </c>
      <c r="G25" s="61">
        <v>26329</v>
      </c>
      <c r="H25" s="8">
        <v>26329</v>
      </c>
      <c r="I25" s="36">
        <v>100</v>
      </c>
    </row>
    <row r="26" spans="2:9" ht="20.100000000000001" customHeight="1" x14ac:dyDescent="0.25">
      <c r="B26" s="69">
        <v>313</v>
      </c>
      <c r="C26" s="70"/>
      <c r="D26" s="52"/>
      <c r="E26" s="54" t="s">
        <v>77</v>
      </c>
      <c r="F26" s="61">
        <v>24243</v>
      </c>
      <c r="G26" s="61">
        <v>26329</v>
      </c>
      <c r="H26" s="8">
        <v>26329</v>
      </c>
      <c r="I26" s="36">
        <v>100</v>
      </c>
    </row>
    <row r="27" spans="2:9" ht="20.100000000000001" customHeight="1" x14ac:dyDescent="0.25">
      <c r="B27" s="69">
        <v>3131</v>
      </c>
      <c r="C27" s="70"/>
      <c r="D27" s="52"/>
      <c r="E27" s="54" t="s">
        <v>78</v>
      </c>
      <c r="F27" s="61">
        <v>24243</v>
      </c>
      <c r="G27" s="61">
        <v>26329</v>
      </c>
      <c r="H27" s="8">
        <v>26329</v>
      </c>
      <c r="I27" s="36">
        <v>100</v>
      </c>
    </row>
    <row r="28" spans="2:9" ht="20.100000000000001" customHeight="1" x14ac:dyDescent="0.25">
      <c r="B28" s="176" t="s">
        <v>137</v>
      </c>
      <c r="C28" s="176"/>
      <c r="D28" s="176"/>
      <c r="E28" s="54" t="s">
        <v>138</v>
      </c>
      <c r="F28" s="51"/>
      <c r="G28" s="51"/>
      <c r="H28" s="8"/>
      <c r="I28" s="8"/>
    </row>
    <row r="29" spans="2:9" ht="20.100000000000001" customHeight="1" x14ac:dyDescent="0.25">
      <c r="B29" s="173" t="s">
        <v>139</v>
      </c>
      <c r="C29" s="174"/>
      <c r="D29" s="175"/>
      <c r="E29" s="54" t="s">
        <v>144</v>
      </c>
      <c r="F29" s="51"/>
      <c r="G29" s="51"/>
      <c r="H29" s="8"/>
      <c r="I29" s="8"/>
    </row>
    <row r="30" spans="2:9" ht="20.100000000000001" customHeight="1" x14ac:dyDescent="0.25">
      <c r="B30" s="173" t="s">
        <v>226</v>
      </c>
      <c r="C30" s="174"/>
      <c r="D30" s="175"/>
      <c r="E30" s="54" t="s">
        <v>144</v>
      </c>
      <c r="F30" s="51"/>
      <c r="G30" s="51"/>
      <c r="H30" s="8"/>
      <c r="I30" s="8"/>
    </row>
    <row r="31" spans="2:9" ht="20.100000000000001" customHeight="1" x14ac:dyDescent="0.25">
      <c r="B31" s="173">
        <v>1</v>
      </c>
      <c r="C31" s="174"/>
      <c r="D31" s="175"/>
      <c r="E31" s="54" t="s">
        <v>136</v>
      </c>
      <c r="F31" s="51"/>
      <c r="G31" s="51"/>
      <c r="H31" s="8"/>
      <c r="I31" s="8"/>
    </row>
    <row r="32" spans="2:9" ht="20.100000000000001" customHeight="1" x14ac:dyDescent="0.25">
      <c r="B32" s="176">
        <v>3</v>
      </c>
      <c r="C32" s="176"/>
      <c r="D32" s="176"/>
      <c r="E32" s="54" t="s">
        <v>4</v>
      </c>
      <c r="F32" s="51">
        <v>38483</v>
      </c>
      <c r="G32" s="51">
        <v>41483</v>
      </c>
      <c r="H32" s="8">
        <v>41483</v>
      </c>
      <c r="I32" s="8">
        <v>100</v>
      </c>
    </row>
    <row r="33" spans="2:9" ht="20.100000000000001" customHeight="1" x14ac:dyDescent="0.25">
      <c r="B33" s="69">
        <v>31</v>
      </c>
      <c r="C33" s="70"/>
      <c r="D33" s="52"/>
      <c r="E33" s="54" t="s">
        <v>5</v>
      </c>
      <c r="F33" s="61">
        <v>38483</v>
      </c>
      <c r="G33" s="61">
        <v>41483</v>
      </c>
      <c r="H33" s="8">
        <v>41483</v>
      </c>
      <c r="I33" s="36">
        <v>100</v>
      </c>
    </row>
    <row r="34" spans="2:9" ht="20.100000000000001" customHeight="1" x14ac:dyDescent="0.25">
      <c r="B34" s="69">
        <v>313</v>
      </c>
      <c r="C34" s="70"/>
      <c r="D34" s="52"/>
      <c r="E34" s="54" t="s">
        <v>77</v>
      </c>
      <c r="F34" s="61">
        <v>38483</v>
      </c>
      <c r="G34" s="61">
        <v>41483</v>
      </c>
      <c r="H34" s="8">
        <v>41483</v>
      </c>
      <c r="I34" s="36">
        <v>100</v>
      </c>
    </row>
    <row r="35" spans="2:9" ht="20.100000000000001" customHeight="1" x14ac:dyDescent="0.25">
      <c r="B35" s="173">
        <v>3132</v>
      </c>
      <c r="C35" s="174"/>
      <c r="D35" s="175"/>
      <c r="E35" s="54" t="s">
        <v>144</v>
      </c>
      <c r="F35" s="61">
        <v>38483</v>
      </c>
      <c r="G35" s="61">
        <v>41483</v>
      </c>
      <c r="H35" s="8">
        <v>41483</v>
      </c>
      <c r="I35" s="36">
        <v>100</v>
      </c>
    </row>
    <row r="36" spans="2:9" ht="20.100000000000001" customHeight="1" x14ac:dyDescent="0.25">
      <c r="B36" s="69" t="s">
        <v>139</v>
      </c>
      <c r="C36" s="70"/>
      <c r="D36" s="52"/>
      <c r="E36" s="54" t="s">
        <v>145</v>
      </c>
      <c r="F36" s="36"/>
      <c r="G36" s="36"/>
      <c r="H36" s="36"/>
      <c r="I36" s="36"/>
    </row>
    <row r="37" spans="2:9" ht="20.100000000000001" customHeight="1" x14ac:dyDescent="0.25">
      <c r="B37" s="173" t="s">
        <v>146</v>
      </c>
      <c r="C37" s="174"/>
      <c r="D37" s="175"/>
      <c r="E37" s="54" t="s">
        <v>145</v>
      </c>
      <c r="F37" s="51"/>
      <c r="G37" s="51"/>
      <c r="H37" s="8"/>
      <c r="I37" s="8"/>
    </row>
    <row r="38" spans="2:9" ht="20.100000000000001" customHeight="1" x14ac:dyDescent="0.25">
      <c r="B38" s="69">
        <v>1</v>
      </c>
      <c r="C38" s="70"/>
      <c r="D38" s="52"/>
      <c r="E38" s="54" t="s">
        <v>136</v>
      </c>
      <c r="F38" s="36"/>
      <c r="G38" s="36"/>
      <c r="H38" s="36"/>
      <c r="I38" s="36"/>
    </row>
    <row r="39" spans="2:9" ht="20.100000000000001" customHeight="1" x14ac:dyDescent="0.25">
      <c r="B39" s="69">
        <v>3</v>
      </c>
      <c r="C39" s="70"/>
      <c r="D39" s="52"/>
      <c r="E39" s="54" t="s">
        <v>4</v>
      </c>
      <c r="F39" s="61">
        <v>1062</v>
      </c>
      <c r="G39" s="61">
        <v>1662</v>
      </c>
      <c r="H39" s="61">
        <v>0</v>
      </c>
      <c r="I39" s="36">
        <v>0</v>
      </c>
    </row>
    <row r="40" spans="2:9" ht="20.100000000000001" customHeight="1" x14ac:dyDescent="0.25">
      <c r="B40" s="69">
        <v>32</v>
      </c>
      <c r="C40" s="70"/>
      <c r="D40" s="52"/>
      <c r="E40" s="54" t="s">
        <v>12</v>
      </c>
      <c r="F40" s="61">
        <v>1062</v>
      </c>
      <c r="G40" s="61">
        <v>1662</v>
      </c>
      <c r="H40" s="61">
        <v>0</v>
      </c>
      <c r="I40" s="36">
        <v>0</v>
      </c>
    </row>
    <row r="41" spans="2:9" ht="20.100000000000001" customHeight="1" x14ac:dyDescent="0.25">
      <c r="B41" s="69">
        <v>321</v>
      </c>
      <c r="C41" s="70"/>
      <c r="D41" s="52"/>
      <c r="E41" s="54" t="s">
        <v>28</v>
      </c>
      <c r="F41" s="61">
        <v>1062</v>
      </c>
      <c r="G41" s="61">
        <f>664+900+98</f>
        <v>1662</v>
      </c>
      <c r="H41" s="61">
        <v>0</v>
      </c>
      <c r="I41" s="36">
        <v>0</v>
      </c>
    </row>
    <row r="42" spans="2:9" ht="21.75" customHeight="1" x14ac:dyDescent="0.25">
      <c r="B42" s="69">
        <v>3211</v>
      </c>
      <c r="C42" s="70"/>
      <c r="D42" s="52"/>
      <c r="E42" s="54" t="s">
        <v>104</v>
      </c>
      <c r="F42" s="61">
        <v>1062</v>
      </c>
      <c r="G42" s="61">
        <v>1662</v>
      </c>
      <c r="H42" s="61">
        <v>0</v>
      </c>
      <c r="I42" s="36">
        <v>0</v>
      </c>
    </row>
    <row r="43" spans="2:9" ht="25.5" customHeight="1" x14ac:dyDescent="0.25">
      <c r="B43" s="69" t="s">
        <v>139</v>
      </c>
      <c r="C43" s="70"/>
      <c r="D43" s="52"/>
      <c r="E43" s="54" t="s">
        <v>82</v>
      </c>
      <c r="F43" s="36"/>
      <c r="G43" s="36"/>
      <c r="H43" s="36"/>
      <c r="I43" s="36"/>
    </row>
    <row r="44" spans="2:9" ht="24.75" customHeight="1" x14ac:dyDescent="0.25">
      <c r="B44" s="173" t="s">
        <v>148</v>
      </c>
      <c r="C44" s="174"/>
      <c r="D44" s="175"/>
      <c r="E44" s="54" t="s">
        <v>82</v>
      </c>
      <c r="F44" s="51"/>
      <c r="G44" s="51"/>
      <c r="H44" s="8"/>
      <c r="I44" s="8"/>
    </row>
    <row r="45" spans="2:9" ht="20.100000000000001" customHeight="1" x14ac:dyDescent="0.25">
      <c r="B45" s="69">
        <v>1</v>
      </c>
      <c r="C45" s="70"/>
      <c r="D45" s="52"/>
      <c r="E45" s="54" t="s">
        <v>136</v>
      </c>
      <c r="F45" s="36"/>
      <c r="G45" s="36"/>
      <c r="H45" s="36"/>
      <c r="I45" s="36"/>
    </row>
    <row r="46" spans="2:9" ht="20.100000000000001" customHeight="1" x14ac:dyDescent="0.25">
      <c r="B46" s="69">
        <v>3</v>
      </c>
      <c r="C46" s="70"/>
      <c r="D46" s="52"/>
      <c r="E46" s="54" t="s">
        <v>4</v>
      </c>
      <c r="F46" s="61">
        <v>1991</v>
      </c>
      <c r="G46" s="61">
        <v>2341</v>
      </c>
      <c r="H46" s="61">
        <v>0</v>
      </c>
      <c r="I46" s="36">
        <v>0</v>
      </c>
    </row>
    <row r="47" spans="2:9" ht="20.100000000000001" customHeight="1" x14ac:dyDescent="0.25">
      <c r="B47" s="69">
        <v>32</v>
      </c>
      <c r="C47" s="70"/>
      <c r="D47" s="52"/>
      <c r="E47" s="54" t="s">
        <v>12</v>
      </c>
      <c r="F47" s="61">
        <v>1991</v>
      </c>
      <c r="G47" s="61">
        <v>2341</v>
      </c>
      <c r="H47" s="61">
        <v>0</v>
      </c>
      <c r="I47" s="36">
        <v>0</v>
      </c>
    </row>
    <row r="48" spans="2:9" ht="20.100000000000001" customHeight="1" x14ac:dyDescent="0.25">
      <c r="B48" s="69">
        <v>322</v>
      </c>
      <c r="C48" s="70"/>
      <c r="D48" s="52"/>
      <c r="E48" s="54" t="s">
        <v>28</v>
      </c>
      <c r="F48" s="61">
        <v>1991</v>
      </c>
      <c r="G48" s="61">
        <v>2341</v>
      </c>
      <c r="H48" s="61">
        <v>0</v>
      </c>
      <c r="I48" s="36">
        <v>0</v>
      </c>
    </row>
    <row r="49" spans="2:9" ht="27.75" customHeight="1" x14ac:dyDescent="0.25">
      <c r="B49" s="69">
        <v>3221</v>
      </c>
      <c r="C49" s="70"/>
      <c r="D49" s="52"/>
      <c r="E49" s="54" t="s">
        <v>82</v>
      </c>
      <c r="F49" s="61">
        <v>1991</v>
      </c>
      <c r="G49" s="61">
        <v>2341</v>
      </c>
      <c r="H49" s="61">
        <v>0</v>
      </c>
      <c r="I49" s="36">
        <v>0</v>
      </c>
    </row>
    <row r="50" spans="2:9" ht="25.5" customHeight="1" x14ac:dyDescent="0.25">
      <c r="B50" s="69" t="s">
        <v>139</v>
      </c>
      <c r="C50" s="70"/>
      <c r="D50" s="52"/>
      <c r="E50" s="54" t="s">
        <v>207</v>
      </c>
      <c r="F50" s="36"/>
      <c r="G50" s="36"/>
      <c r="H50" s="36"/>
      <c r="I50" s="36"/>
    </row>
    <row r="51" spans="2:9" ht="24.75" customHeight="1" x14ac:dyDescent="0.25">
      <c r="B51" s="173" t="s">
        <v>149</v>
      </c>
      <c r="C51" s="174"/>
      <c r="D51" s="175"/>
      <c r="E51" s="54" t="s">
        <v>207</v>
      </c>
      <c r="F51" s="51"/>
      <c r="G51" s="51"/>
      <c r="H51" s="8"/>
      <c r="I51" s="8"/>
    </row>
    <row r="52" spans="2:9" ht="20.100000000000001" customHeight="1" x14ac:dyDescent="0.25">
      <c r="B52" s="69">
        <v>1</v>
      </c>
      <c r="C52" s="70"/>
      <c r="D52" s="52"/>
      <c r="E52" s="54" t="s">
        <v>136</v>
      </c>
      <c r="F52" s="36"/>
      <c r="G52" s="36"/>
      <c r="H52" s="36"/>
      <c r="I52" s="36"/>
    </row>
    <row r="53" spans="2:9" ht="20.100000000000001" customHeight="1" x14ac:dyDescent="0.25">
      <c r="B53" s="69">
        <v>3</v>
      </c>
      <c r="C53" s="70"/>
      <c r="D53" s="52"/>
      <c r="E53" s="54" t="s">
        <v>4</v>
      </c>
      <c r="F53" s="61">
        <v>1062</v>
      </c>
      <c r="G53" s="61">
        <v>1600</v>
      </c>
      <c r="H53" s="61">
        <v>0</v>
      </c>
      <c r="I53" s="36">
        <v>0</v>
      </c>
    </row>
    <row r="54" spans="2:9" ht="20.100000000000001" customHeight="1" x14ac:dyDescent="0.25">
      <c r="B54" s="69">
        <v>32</v>
      </c>
      <c r="C54" s="70"/>
      <c r="D54" s="52"/>
      <c r="E54" s="54" t="s">
        <v>12</v>
      </c>
      <c r="F54" s="61">
        <v>1062</v>
      </c>
      <c r="G54" s="61">
        <v>1600</v>
      </c>
      <c r="H54" s="61">
        <v>0</v>
      </c>
      <c r="I54" s="36">
        <v>0</v>
      </c>
    </row>
    <row r="55" spans="2:9" ht="20.100000000000001" customHeight="1" x14ac:dyDescent="0.25">
      <c r="B55" s="69">
        <v>322</v>
      </c>
      <c r="C55" s="70"/>
      <c r="D55" s="52"/>
      <c r="E55" s="54" t="s">
        <v>81</v>
      </c>
      <c r="F55" s="61">
        <v>1062</v>
      </c>
      <c r="G55" s="61">
        <v>1600</v>
      </c>
      <c r="H55" s="61">
        <v>0</v>
      </c>
      <c r="I55" s="36">
        <v>0</v>
      </c>
    </row>
    <row r="56" spans="2:9" ht="20.100000000000001" customHeight="1" x14ac:dyDescent="0.25">
      <c r="B56" s="69">
        <v>3222</v>
      </c>
      <c r="C56" s="70"/>
      <c r="D56" s="52"/>
      <c r="E56" s="54" t="s">
        <v>83</v>
      </c>
      <c r="F56" s="61">
        <v>1062</v>
      </c>
      <c r="G56" s="61">
        <v>1600</v>
      </c>
      <c r="H56" s="61">
        <v>0</v>
      </c>
      <c r="I56" s="36">
        <v>0</v>
      </c>
    </row>
    <row r="57" spans="2:9" ht="20.100000000000001" customHeight="1" x14ac:dyDescent="0.25">
      <c r="B57" s="69" t="s">
        <v>139</v>
      </c>
      <c r="C57" s="70"/>
      <c r="D57" s="52"/>
      <c r="E57" s="54" t="s">
        <v>84</v>
      </c>
      <c r="F57" s="36"/>
      <c r="G57" s="36"/>
      <c r="H57" s="61"/>
      <c r="I57" s="36"/>
    </row>
    <row r="58" spans="2:9" ht="20.100000000000001" customHeight="1" x14ac:dyDescent="0.25">
      <c r="B58" s="173" t="s">
        <v>150</v>
      </c>
      <c r="C58" s="174"/>
      <c r="D58" s="175"/>
      <c r="E58" s="54" t="s">
        <v>84</v>
      </c>
      <c r="F58" s="51"/>
      <c r="G58" s="51"/>
      <c r="H58" s="8"/>
      <c r="I58" s="8"/>
    </row>
    <row r="59" spans="2:9" ht="20.100000000000001" customHeight="1" x14ac:dyDescent="0.25">
      <c r="B59" s="69">
        <v>1</v>
      </c>
      <c r="C59" s="70"/>
      <c r="D59" s="52"/>
      <c r="E59" s="54" t="s">
        <v>136</v>
      </c>
      <c r="F59" s="36"/>
      <c r="G59" s="36"/>
      <c r="H59" s="36"/>
      <c r="I59" s="36"/>
    </row>
    <row r="60" spans="2:9" ht="20.100000000000001" customHeight="1" x14ac:dyDescent="0.25">
      <c r="B60" s="69">
        <v>3</v>
      </c>
      <c r="C60" s="70"/>
      <c r="D60" s="52"/>
      <c r="E60" s="76" t="s">
        <v>4</v>
      </c>
      <c r="F60" s="61">
        <v>8760</v>
      </c>
      <c r="G60" s="61">
        <v>9162</v>
      </c>
      <c r="H60" s="61">
        <f>1186.32+3005.68</f>
        <v>4192</v>
      </c>
      <c r="I60" s="36">
        <v>46</v>
      </c>
    </row>
    <row r="61" spans="2:9" ht="20.100000000000001" customHeight="1" x14ac:dyDescent="0.25">
      <c r="B61" s="69">
        <v>32</v>
      </c>
      <c r="C61" s="70"/>
      <c r="D61" s="52"/>
      <c r="E61" s="54" t="s">
        <v>12</v>
      </c>
      <c r="F61" s="61">
        <v>8760</v>
      </c>
      <c r="G61" s="61">
        <v>9162</v>
      </c>
      <c r="H61" s="61">
        <v>4192</v>
      </c>
      <c r="I61" s="36">
        <v>46</v>
      </c>
    </row>
    <row r="62" spans="2:9" ht="20.100000000000001" customHeight="1" x14ac:dyDescent="0.25">
      <c r="B62" s="69">
        <v>322</v>
      </c>
      <c r="C62" s="70"/>
      <c r="D62" s="52"/>
      <c r="E62" s="54" t="s">
        <v>81</v>
      </c>
      <c r="F62" s="61">
        <v>8760</v>
      </c>
      <c r="G62" s="61">
        <v>9162</v>
      </c>
      <c r="H62" s="61">
        <v>4192</v>
      </c>
      <c r="I62" s="36">
        <v>46</v>
      </c>
    </row>
    <row r="63" spans="2:9" ht="20.100000000000001" customHeight="1" x14ac:dyDescent="0.25">
      <c r="B63" s="69">
        <v>3223</v>
      </c>
      <c r="C63" s="70"/>
      <c r="D63" s="52"/>
      <c r="E63" s="54" t="s">
        <v>84</v>
      </c>
      <c r="F63" s="61">
        <v>8760</v>
      </c>
      <c r="G63" s="61">
        <v>9162</v>
      </c>
      <c r="H63" s="61">
        <v>4192</v>
      </c>
      <c r="I63" s="36">
        <v>46</v>
      </c>
    </row>
    <row r="64" spans="2:9" ht="24.75" customHeight="1" x14ac:dyDescent="0.25">
      <c r="B64" s="69" t="s">
        <v>139</v>
      </c>
      <c r="C64" s="70"/>
      <c r="D64" s="52"/>
      <c r="E64" s="54" t="s">
        <v>85</v>
      </c>
      <c r="F64" s="36"/>
      <c r="G64" s="36"/>
      <c r="H64" s="36"/>
      <c r="I64" s="36"/>
    </row>
    <row r="65" spans="2:9" ht="26.25" customHeight="1" x14ac:dyDescent="0.25">
      <c r="B65" s="173" t="s">
        <v>151</v>
      </c>
      <c r="C65" s="174"/>
      <c r="D65" s="175"/>
      <c r="E65" s="54" t="s">
        <v>85</v>
      </c>
      <c r="F65" s="51"/>
      <c r="G65" s="51"/>
      <c r="H65" s="8"/>
      <c r="I65" s="8"/>
    </row>
    <row r="66" spans="2:9" ht="20.100000000000001" customHeight="1" x14ac:dyDescent="0.25">
      <c r="B66" s="69">
        <v>1</v>
      </c>
      <c r="C66" s="70"/>
      <c r="D66" s="52"/>
      <c r="E66" s="54" t="s">
        <v>136</v>
      </c>
      <c r="F66" s="36"/>
      <c r="G66" s="36"/>
      <c r="H66" s="36"/>
      <c r="I66" s="36"/>
    </row>
    <row r="67" spans="2:9" ht="20.100000000000001" customHeight="1" x14ac:dyDescent="0.25">
      <c r="B67" s="69">
        <v>3</v>
      </c>
      <c r="C67" s="70"/>
      <c r="D67" s="52"/>
      <c r="E67" s="54" t="s">
        <v>4</v>
      </c>
      <c r="F67" s="61">
        <v>9291</v>
      </c>
      <c r="G67" s="61">
        <v>8655</v>
      </c>
      <c r="H67" s="36">
        <v>303</v>
      </c>
      <c r="I67" s="36">
        <v>4</v>
      </c>
    </row>
    <row r="68" spans="2:9" ht="20.100000000000001" customHeight="1" x14ac:dyDescent="0.25">
      <c r="B68" s="69">
        <v>32</v>
      </c>
      <c r="C68" s="70"/>
      <c r="D68" s="52"/>
      <c r="E68" s="54" t="s">
        <v>12</v>
      </c>
      <c r="F68" s="61">
        <v>9291</v>
      </c>
      <c r="G68" s="61">
        <v>8655</v>
      </c>
      <c r="H68" s="36">
        <v>303</v>
      </c>
      <c r="I68" s="36">
        <v>4</v>
      </c>
    </row>
    <row r="69" spans="2:9" ht="20.100000000000001" customHeight="1" x14ac:dyDescent="0.25">
      <c r="B69" s="69">
        <v>322</v>
      </c>
      <c r="C69" s="70"/>
      <c r="D69" s="52"/>
      <c r="E69" s="54" t="s">
        <v>81</v>
      </c>
      <c r="F69" s="61">
        <v>9291</v>
      </c>
      <c r="G69" s="61">
        <v>8655</v>
      </c>
      <c r="H69" s="36">
        <v>303</v>
      </c>
      <c r="I69" s="36">
        <v>4</v>
      </c>
    </row>
    <row r="70" spans="2:9" ht="27" customHeight="1" x14ac:dyDescent="0.25">
      <c r="B70" s="69">
        <v>3224</v>
      </c>
      <c r="C70" s="70"/>
      <c r="D70" s="52"/>
      <c r="E70" s="54" t="s">
        <v>85</v>
      </c>
      <c r="F70" s="61">
        <v>9291</v>
      </c>
      <c r="G70" s="61">
        <v>8655</v>
      </c>
      <c r="H70" s="36">
        <v>303</v>
      </c>
      <c r="I70" s="36">
        <v>4</v>
      </c>
    </row>
    <row r="71" spans="2:9" ht="20.100000000000001" customHeight="1" x14ac:dyDescent="0.25">
      <c r="B71" s="69" t="s">
        <v>139</v>
      </c>
      <c r="C71" s="70"/>
      <c r="D71" s="52"/>
      <c r="E71" s="54" t="s">
        <v>86</v>
      </c>
      <c r="F71" s="36"/>
      <c r="G71" s="36"/>
      <c r="H71" s="36"/>
      <c r="I71" s="36"/>
    </row>
    <row r="72" spans="2:9" ht="20.100000000000001" customHeight="1" x14ac:dyDescent="0.25">
      <c r="B72" s="173" t="s">
        <v>152</v>
      </c>
      <c r="C72" s="174"/>
      <c r="D72" s="175"/>
      <c r="E72" s="54" t="s">
        <v>86</v>
      </c>
      <c r="F72" s="51"/>
      <c r="G72" s="51"/>
      <c r="H72" s="8"/>
      <c r="I72" s="8"/>
    </row>
    <row r="73" spans="2:9" ht="20.100000000000001" customHeight="1" x14ac:dyDescent="0.25">
      <c r="B73" s="69">
        <v>1</v>
      </c>
      <c r="C73" s="70"/>
      <c r="D73" s="52"/>
      <c r="E73" s="54" t="s">
        <v>136</v>
      </c>
      <c r="F73" s="36"/>
      <c r="G73" s="36"/>
      <c r="H73" s="36"/>
      <c r="I73" s="36"/>
    </row>
    <row r="74" spans="2:9" ht="20.100000000000001" customHeight="1" x14ac:dyDescent="0.25">
      <c r="B74" s="69">
        <v>3</v>
      </c>
      <c r="C74" s="70"/>
      <c r="D74" s="52"/>
      <c r="E74" s="54" t="s">
        <v>4</v>
      </c>
      <c r="F74" s="61">
        <v>4645</v>
      </c>
      <c r="G74" s="61">
        <v>2655</v>
      </c>
      <c r="H74" s="61">
        <v>0</v>
      </c>
      <c r="I74" s="61">
        <v>0</v>
      </c>
    </row>
    <row r="75" spans="2:9" ht="20.100000000000001" customHeight="1" x14ac:dyDescent="0.25">
      <c r="B75" s="69">
        <v>32</v>
      </c>
      <c r="C75" s="70"/>
      <c r="D75" s="52"/>
      <c r="E75" s="54" t="s">
        <v>12</v>
      </c>
      <c r="F75" s="61">
        <v>4645</v>
      </c>
      <c r="G75" s="61">
        <v>2655</v>
      </c>
      <c r="H75" s="61">
        <v>0</v>
      </c>
      <c r="I75" s="61">
        <v>0</v>
      </c>
    </row>
    <row r="76" spans="2:9" ht="20.100000000000001" customHeight="1" x14ac:dyDescent="0.25">
      <c r="B76" s="69">
        <v>322</v>
      </c>
      <c r="C76" s="70"/>
      <c r="D76" s="52"/>
      <c r="E76" s="54" t="s">
        <v>81</v>
      </c>
      <c r="F76" s="61">
        <v>4645</v>
      </c>
      <c r="G76" s="61">
        <v>2655</v>
      </c>
      <c r="H76" s="61">
        <v>0</v>
      </c>
      <c r="I76" s="61">
        <v>0</v>
      </c>
    </row>
    <row r="77" spans="2:9" ht="20.100000000000001" customHeight="1" x14ac:dyDescent="0.25">
      <c r="B77" s="69">
        <v>3225</v>
      </c>
      <c r="C77" s="70"/>
      <c r="D77" s="52"/>
      <c r="E77" s="54" t="s">
        <v>86</v>
      </c>
      <c r="F77" s="61">
        <v>4645</v>
      </c>
      <c r="G77" s="61">
        <v>2655</v>
      </c>
      <c r="H77" s="61">
        <v>0</v>
      </c>
      <c r="I77" s="61">
        <v>0</v>
      </c>
    </row>
    <row r="78" spans="2:9" ht="25.5" customHeight="1" x14ac:dyDescent="0.25">
      <c r="B78" s="69" t="s">
        <v>139</v>
      </c>
      <c r="C78" s="70"/>
      <c r="D78" s="52"/>
      <c r="E78" s="54" t="s">
        <v>230</v>
      </c>
      <c r="F78" s="71"/>
      <c r="G78" s="71"/>
      <c r="H78" s="36"/>
      <c r="I78" s="36"/>
    </row>
    <row r="79" spans="2:9" ht="25.5" customHeight="1" x14ac:dyDescent="0.25">
      <c r="B79" s="173" t="s">
        <v>154</v>
      </c>
      <c r="C79" s="174"/>
      <c r="D79" s="175"/>
      <c r="E79" s="54" t="s">
        <v>230</v>
      </c>
      <c r="F79" s="51"/>
      <c r="G79" s="51"/>
      <c r="H79" s="8"/>
      <c r="I79" s="8"/>
    </row>
    <row r="80" spans="2:9" ht="20.100000000000001" customHeight="1" x14ac:dyDescent="0.25">
      <c r="B80" s="69">
        <v>1</v>
      </c>
      <c r="C80" s="70"/>
      <c r="D80" s="52"/>
      <c r="E80" s="54" t="s">
        <v>136</v>
      </c>
      <c r="F80" s="36"/>
      <c r="G80" s="36"/>
      <c r="H80" s="36"/>
      <c r="I80" s="36"/>
    </row>
    <row r="81" spans="2:9" ht="20.100000000000001" customHeight="1" x14ac:dyDescent="0.25">
      <c r="B81" s="69">
        <v>3</v>
      </c>
      <c r="C81" s="70"/>
      <c r="D81" s="52"/>
      <c r="E81" s="54" t="s">
        <v>4</v>
      </c>
      <c r="F81" s="61">
        <v>4612</v>
      </c>
      <c r="G81" s="61">
        <v>6602</v>
      </c>
      <c r="H81" s="61">
        <v>0</v>
      </c>
      <c r="I81" s="61">
        <v>0</v>
      </c>
    </row>
    <row r="82" spans="2:9" ht="20.100000000000001" customHeight="1" x14ac:dyDescent="0.25">
      <c r="B82" s="69">
        <v>32</v>
      </c>
      <c r="C82" s="70"/>
      <c r="D82" s="52"/>
      <c r="E82" s="54" t="s">
        <v>12</v>
      </c>
      <c r="F82" s="61">
        <v>4612</v>
      </c>
      <c r="G82" s="61">
        <v>6602</v>
      </c>
      <c r="H82" s="61">
        <v>0</v>
      </c>
      <c r="I82" s="61">
        <v>0</v>
      </c>
    </row>
    <row r="83" spans="2:9" ht="20.100000000000001" customHeight="1" x14ac:dyDescent="0.25">
      <c r="B83" s="69">
        <v>322</v>
      </c>
      <c r="C83" s="70"/>
      <c r="D83" s="52"/>
      <c r="E83" s="54" t="s">
        <v>81</v>
      </c>
      <c r="F83" s="61">
        <v>4612</v>
      </c>
      <c r="G83" s="61">
        <v>6602</v>
      </c>
      <c r="H83" s="61">
        <v>0</v>
      </c>
      <c r="I83" s="61">
        <v>0</v>
      </c>
    </row>
    <row r="84" spans="2:9" ht="24" customHeight="1" x14ac:dyDescent="0.25">
      <c r="B84" s="69">
        <v>3227</v>
      </c>
      <c r="C84" s="70"/>
      <c r="D84" s="52"/>
      <c r="E84" s="54" t="s">
        <v>230</v>
      </c>
      <c r="F84" s="61">
        <v>4612</v>
      </c>
      <c r="G84" s="61">
        <v>6602</v>
      </c>
      <c r="H84" s="61">
        <v>0</v>
      </c>
      <c r="I84" s="61">
        <v>0</v>
      </c>
    </row>
    <row r="85" spans="2:9" ht="20.100000000000001" customHeight="1" x14ac:dyDescent="0.25">
      <c r="B85" s="69" t="s">
        <v>139</v>
      </c>
      <c r="C85" s="70"/>
      <c r="D85" s="52"/>
      <c r="E85" s="54" t="s">
        <v>105</v>
      </c>
      <c r="F85" s="71"/>
      <c r="G85" s="71"/>
      <c r="H85" s="36"/>
      <c r="I85" s="36"/>
    </row>
    <row r="86" spans="2:9" ht="20.100000000000001" customHeight="1" x14ac:dyDescent="0.25">
      <c r="B86" s="173" t="s">
        <v>231</v>
      </c>
      <c r="C86" s="174"/>
      <c r="D86" s="175"/>
      <c r="E86" s="54" t="s">
        <v>105</v>
      </c>
      <c r="F86" s="51"/>
      <c r="G86" s="51"/>
      <c r="H86" s="8"/>
      <c r="I86" s="8"/>
    </row>
    <row r="87" spans="2:9" ht="20.100000000000001" customHeight="1" x14ac:dyDescent="0.25">
      <c r="B87" s="69">
        <v>1</v>
      </c>
      <c r="C87" s="70"/>
      <c r="D87" s="52"/>
      <c r="E87" s="54" t="s">
        <v>136</v>
      </c>
      <c r="F87" s="36"/>
      <c r="G87" s="36"/>
      <c r="H87" s="36"/>
      <c r="I87" s="36"/>
    </row>
    <row r="88" spans="2:9" ht="20.100000000000001" customHeight="1" x14ac:dyDescent="0.25">
      <c r="B88" s="69">
        <v>3</v>
      </c>
      <c r="C88" s="70"/>
      <c r="D88" s="52"/>
      <c r="E88" s="54" t="s">
        <v>4</v>
      </c>
      <c r="F88" s="61">
        <v>1327</v>
      </c>
      <c r="G88" s="61">
        <v>1327</v>
      </c>
      <c r="H88" s="36">
        <v>0</v>
      </c>
      <c r="I88" s="61">
        <v>0</v>
      </c>
    </row>
    <row r="89" spans="2:9" ht="20.100000000000001" customHeight="1" x14ac:dyDescent="0.25">
      <c r="B89" s="69">
        <v>32</v>
      </c>
      <c r="C89" s="70"/>
      <c r="D89" s="52"/>
      <c r="E89" s="54" t="s">
        <v>12</v>
      </c>
      <c r="F89" s="61">
        <v>1327</v>
      </c>
      <c r="G89" s="61">
        <v>1327</v>
      </c>
      <c r="H89" s="36">
        <v>0</v>
      </c>
      <c r="I89" s="61">
        <v>0</v>
      </c>
    </row>
    <row r="90" spans="2:9" ht="20.100000000000001" customHeight="1" x14ac:dyDescent="0.25">
      <c r="B90" s="69">
        <v>321</v>
      </c>
      <c r="C90" s="70"/>
      <c r="D90" s="52"/>
      <c r="E90" s="54" t="s">
        <v>28</v>
      </c>
      <c r="F90" s="61">
        <v>1327</v>
      </c>
      <c r="G90" s="61">
        <v>1327</v>
      </c>
      <c r="H90" s="36">
        <v>0</v>
      </c>
      <c r="I90" s="61">
        <v>0</v>
      </c>
    </row>
    <row r="91" spans="2:9" ht="20.100000000000001" customHeight="1" x14ac:dyDescent="0.25">
      <c r="B91" s="69">
        <v>3213</v>
      </c>
      <c r="C91" s="70"/>
      <c r="D91" s="52"/>
      <c r="E91" s="54" t="s">
        <v>105</v>
      </c>
      <c r="F91" s="61">
        <v>1327</v>
      </c>
      <c r="G91" s="61">
        <v>1327</v>
      </c>
      <c r="H91" s="36">
        <v>0</v>
      </c>
      <c r="I91" s="61">
        <v>0</v>
      </c>
    </row>
    <row r="92" spans="2:9" ht="25.5" customHeight="1" x14ac:dyDescent="0.25">
      <c r="B92" s="69" t="s">
        <v>139</v>
      </c>
      <c r="C92" s="70"/>
      <c r="D92" s="52"/>
      <c r="E92" s="54" t="s">
        <v>233</v>
      </c>
      <c r="F92" s="71"/>
      <c r="G92" s="71"/>
      <c r="H92" s="36"/>
      <c r="I92" s="36"/>
    </row>
    <row r="93" spans="2:9" ht="28.5" customHeight="1" x14ac:dyDescent="0.25">
      <c r="B93" s="173" t="s">
        <v>232</v>
      </c>
      <c r="C93" s="174"/>
      <c r="D93" s="175"/>
      <c r="E93" s="54" t="s">
        <v>233</v>
      </c>
      <c r="F93" s="51"/>
      <c r="G93" s="51"/>
      <c r="H93" s="8"/>
      <c r="I93" s="8"/>
    </row>
    <row r="94" spans="2:9" ht="20.100000000000001" customHeight="1" x14ac:dyDescent="0.25">
      <c r="B94" s="69">
        <v>1</v>
      </c>
      <c r="C94" s="70"/>
      <c r="D94" s="52"/>
      <c r="E94" s="54" t="s">
        <v>136</v>
      </c>
      <c r="F94" s="36"/>
      <c r="G94" s="36"/>
      <c r="H94" s="36"/>
      <c r="I94" s="36"/>
    </row>
    <row r="95" spans="2:9" ht="20.100000000000001" customHeight="1" x14ac:dyDescent="0.25">
      <c r="B95" s="69">
        <v>3</v>
      </c>
      <c r="C95" s="70"/>
      <c r="D95" s="52"/>
      <c r="E95" s="54" t="s">
        <v>4</v>
      </c>
      <c r="F95" s="61">
        <v>0</v>
      </c>
      <c r="G95" s="61">
        <v>190</v>
      </c>
      <c r="H95" s="61">
        <v>0</v>
      </c>
      <c r="I95" s="61">
        <v>0</v>
      </c>
    </row>
    <row r="96" spans="2:9" ht="20.100000000000001" customHeight="1" x14ac:dyDescent="0.25">
      <c r="B96" s="69">
        <v>32</v>
      </c>
      <c r="C96" s="70"/>
      <c r="D96" s="52"/>
      <c r="E96" s="54" t="s">
        <v>12</v>
      </c>
      <c r="F96" s="61">
        <v>0</v>
      </c>
      <c r="G96" s="61">
        <v>190</v>
      </c>
      <c r="H96" s="61">
        <v>0</v>
      </c>
      <c r="I96" s="61">
        <v>0</v>
      </c>
    </row>
    <row r="97" spans="2:9" ht="20.100000000000001" customHeight="1" x14ac:dyDescent="0.25">
      <c r="B97" s="69">
        <v>322</v>
      </c>
      <c r="C97" s="70"/>
      <c r="D97" s="52"/>
      <c r="E97" s="54" t="s">
        <v>81</v>
      </c>
      <c r="F97" s="61">
        <v>0</v>
      </c>
      <c r="G97" s="61">
        <v>190</v>
      </c>
      <c r="H97" s="61">
        <v>0</v>
      </c>
      <c r="I97" s="61">
        <v>0</v>
      </c>
    </row>
    <row r="98" spans="2:9" ht="20.100000000000001" customHeight="1" x14ac:dyDescent="0.25">
      <c r="B98" s="69">
        <v>3221</v>
      </c>
      <c r="C98" s="70"/>
      <c r="D98" s="52"/>
      <c r="E98" s="54" t="s">
        <v>234</v>
      </c>
      <c r="F98" s="61">
        <v>0</v>
      </c>
      <c r="G98" s="61">
        <v>190</v>
      </c>
      <c r="H98" s="61">
        <v>0</v>
      </c>
      <c r="I98" s="61">
        <v>0</v>
      </c>
    </row>
    <row r="99" spans="2:9" ht="20.100000000000001" customHeight="1" x14ac:dyDescent="0.25">
      <c r="B99" s="173">
        <v>1</v>
      </c>
      <c r="C99" s="174"/>
      <c r="D99" s="175"/>
      <c r="E99" s="54" t="s">
        <v>136</v>
      </c>
      <c r="F99" s="51"/>
      <c r="G99" s="51"/>
      <c r="H99" s="8"/>
      <c r="I99" s="8"/>
    </row>
    <row r="100" spans="2:9" ht="20.100000000000001" customHeight="1" x14ac:dyDescent="0.25">
      <c r="B100" s="118" t="s">
        <v>139</v>
      </c>
      <c r="C100" s="119"/>
      <c r="D100" s="120"/>
      <c r="E100" s="54" t="s">
        <v>236</v>
      </c>
      <c r="F100" s="51"/>
      <c r="G100" s="51"/>
      <c r="H100" s="8"/>
      <c r="I100" s="8"/>
    </row>
    <row r="101" spans="2:9" ht="20.100000000000001" customHeight="1" x14ac:dyDescent="0.25">
      <c r="B101" s="173" t="s">
        <v>235</v>
      </c>
      <c r="C101" s="174"/>
      <c r="D101" s="175"/>
      <c r="E101" s="54" t="s">
        <v>236</v>
      </c>
      <c r="F101" s="51"/>
      <c r="G101" s="51"/>
      <c r="H101" s="8"/>
      <c r="I101" s="8"/>
    </row>
    <row r="102" spans="2:9" ht="20.100000000000001" customHeight="1" x14ac:dyDescent="0.25">
      <c r="B102" s="115">
        <v>1</v>
      </c>
      <c r="C102" s="116"/>
      <c r="D102" s="117"/>
      <c r="E102" s="54" t="s">
        <v>136</v>
      </c>
      <c r="F102" s="51"/>
      <c r="G102" s="51"/>
      <c r="H102" s="8"/>
      <c r="I102" s="8"/>
    </row>
    <row r="103" spans="2:9" ht="20.100000000000001" customHeight="1" x14ac:dyDescent="0.25">
      <c r="B103" s="115">
        <v>3</v>
      </c>
      <c r="C103" s="116"/>
      <c r="D103" s="117"/>
      <c r="E103" s="54" t="s">
        <v>4</v>
      </c>
      <c r="F103" s="51">
        <v>0</v>
      </c>
      <c r="G103" s="51">
        <v>19</v>
      </c>
      <c r="H103" s="8">
        <v>0</v>
      </c>
      <c r="I103" s="61">
        <v>0</v>
      </c>
    </row>
    <row r="104" spans="2:9" ht="20.100000000000001" customHeight="1" x14ac:dyDescent="0.25">
      <c r="B104" s="115">
        <v>32</v>
      </c>
      <c r="C104" s="116"/>
      <c r="D104" s="117"/>
      <c r="E104" s="54" t="s">
        <v>12</v>
      </c>
      <c r="F104" s="51">
        <v>0</v>
      </c>
      <c r="G104" s="51">
        <v>19</v>
      </c>
      <c r="H104" s="8">
        <v>0</v>
      </c>
      <c r="I104" s="61">
        <v>0</v>
      </c>
    </row>
    <row r="105" spans="2:9" ht="20.100000000000001" customHeight="1" x14ac:dyDescent="0.25">
      <c r="B105" s="115">
        <v>322</v>
      </c>
      <c r="C105" s="116"/>
      <c r="D105" s="117"/>
      <c r="E105" s="54" t="s">
        <v>81</v>
      </c>
      <c r="F105" s="51">
        <v>0</v>
      </c>
      <c r="G105" s="51">
        <v>19</v>
      </c>
      <c r="H105" s="8">
        <v>0</v>
      </c>
      <c r="I105" s="61">
        <v>0</v>
      </c>
    </row>
    <row r="106" spans="2:9" ht="20.100000000000001" customHeight="1" x14ac:dyDescent="0.25">
      <c r="B106" s="115">
        <v>3223</v>
      </c>
      <c r="C106" s="116"/>
      <c r="D106" s="117"/>
      <c r="E106" s="54" t="s">
        <v>84</v>
      </c>
      <c r="F106" s="51">
        <v>0</v>
      </c>
      <c r="G106" s="51">
        <v>19</v>
      </c>
      <c r="H106" s="8">
        <v>0</v>
      </c>
      <c r="I106" s="61">
        <v>0</v>
      </c>
    </row>
    <row r="107" spans="2:9" ht="20.100000000000001" customHeight="1" x14ac:dyDescent="0.25">
      <c r="B107" s="118" t="s">
        <v>139</v>
      </c>
      <c r="C107" s="119"/>
      <c r="D107" s="120"/>
      <c r="E107" s="54" t="s">
        <v>238</v>
      </c>
      <c r="F107" s="51"/>
      <c r="G107" s="51"/>
      <c r="H107" s="8"/>
      <c r="I107" s="8"/>
    </row>
    <row r="108" spans="2:9" ht="20.100000000000001" customHeight="1" x14ac:dyDescent="0.25">
      <c r="B108" s="173" t="s">
        <v>237</v>
      </c>
      <c r="C108" s="174"/>
      <c r="D108" s="175"/>
      <c r="E108" s="54" t="s">
        <v>238</v>
      </c>
      <c r="F108" s="51"/>
      <c r="G108" s="51"/>
      <c r="H108" s="8"/>
      <c r="I108" s="8"/>
    </row>
    <row r="109" spans="2:9" ht="20.100000000000001" customHeight="1" x14ac:dyDescent="0.25">
      <c r="B109" s="118">
        <v>1</v>
      </c>
      <c r="C109" s="119"/>
      <c r="D109" s="120"/>
      <c r="E109" s="54" t="s">
        <v>136</v>
      </c>
      <c r="F109" s="51"/>
      <c r="G109" s="51"/>
      <c r="H109" s="8"/>
      <c r="I109" s="8"/>
    </row>
    <row r="110" spans="2:9" ht="20.100000000000001" customHeight="1" x14ac:dyDescent="0.25">
      <c r="B110" s="118">
        <v>3</v>
      </c>
      <c r="C110" s="119"/>
      <c r="D110" s="120"/>
      <c r="E110" s="54" t="s">
        <v>4</v>
      </c>
      <c r="F110" s="51">
        <v>0</v>
      </c>
      <c r="G110" s="51">
        <v>215</v>
      </c>
      <c r="H110" s="8">
        <v>0</v>
      </c>
      <c r="I110" s="61">
        <v>0</v>
      </c>
    </row>
    <row r="111" spans="2:9" ht="20.100000000000001" customHeight="1" x14ac:dyDescent="0.25">
      <c r="B111" s="118">
        <v>32</v>
      </c>
      <c r="C111" s="119"/>
      <c r="D111" s="120"/>
      <c r="E111" s="54" t="s">
        <v>12</v>
      </c>
      <c r="F111" s="51">
        <v>0</v>
      </c>
      <c r="G111" s="51">
        <v>215</v>
      </c>
      <c r="H111" s="8">
        <v>0</v>
      </c>
      <c r="I111" s="61">
        <v>0</v>
      </c>
    </row>
    <row r="112" spans="2:9" ht="20.100000000000001" customHeight="1" x14ac:dyDescent="0.25">
      <c r="B112" s="118">
        <v>322</v>
      </c>
      <c r="C112" s="119"/>
      <c r="D112" s="120"/>
      <c r="E112" s="54" t="s">
        <v>81</v>
      </c>
      <c r="F112" s="51">
        <v>0</v>
      </c>
      <c r="G112" s="51">
        <v>215</v>
      </c>
      <c r="H112" s="8">
        <v>0</v>
      </c>
      <c r="I112" s="61">
        <v>0</v>
      </c>
    </row>
    <row r="113" spans="2:9" ht="20.100000000000001" customHeight="1" x14ac:dyDescent="0.25">
      <c r="B113" s="118">
        <v>3224</v>
      </c>
      <c r="C113" s="119"/>
      <c r="D113" s="120"/>
      <c r="E113" s="54" t="s">
        <v>238</v>
      </c>
      <c r="F113" s="51">
        <v>0</v>
      </c>
      <c r="G113" s="51">
        <v>215</v>
      </c>
      <c r="H113" s="8">
        <v>0</v>
      </c>
      <c r="I113" s="61">
        <v>0</v>
      </c>
    </row>
    <row r="114" spans="2:9" ht="26.25" customHeight="1" x14ac:dyDescent="0.25">
      <c r="B114" s="118" t="s">
        <v>139</v>
      </c>
      <c r="C114" s="119"/>
      <c r="D114" s="120"/>
      <c r="E114" s="54" t="s">
        <v>239</v>
      </c>
      <c r="F114" s="51"/>
      <c r="G114" s="51"/>
      <c r="H114" s="8"/>
      <c r="I114" s="8"/>
    </row>
    <row r="115" spans="2:9" ht="30" customHeight="1" x14ac:dyDescent="0.25">
      <c r="B115" s="173" t="s">
        <v>240</v>
      </c>
      <c r="C115" s="174"/>
      <c r="D115" s="175"/>
      <c r="E115" s="54" t="s">
        <v>239</v>
      </c>
      <c r="F115" s="51"/>
      <c r="G115" s="51"/>
      <c r="H115" s="8"/>
      <c r="I115" s="8"/>
    </row>
    <row r="116" spans="2:9" ht="20.100000000000001" customHeight="1" x14ac:dyDescent="0.25">
      <c r="B116" s="118">
        <v>1</v>
      </c>
      <c r="C116" s="119"/>
      <c r="D116" s="120"/>
      <c r="E116" s="54" t="s">
        <v>136</v>
      </c>
      <c r="F116" s="51"/>
      <c r="G116" s="51"/>
      <c r="H116" s="8"/>
      <c r="I116" s="8"/>
    </row>
    <row r="117" spans="2:9" ht="20.100000000000001" customHeight="1" x14ac:dyDescent="0.25">
      <c r="B117" s="118">
        <v>3</v>
      </c>
      <c r="C117" s="119"/>
      <c r="D117" s="120"/>
      <c r="E117" s="54" t="s">
        <v>4</v>
      </c>
      <c r="F117" s="8">
        <v>0</v>
      </c>
      <c r="G117" s="51">
        <v>400</v>
      </c>
      <c r="H117" s="8">
        <v>0</v>
      </c>
      <c r="I117" s="61">
        <v>0</v>
      </c>
    </row>
    <row r="118" spans="2:9" ht="20.100000000000001" customHeight="1" x14ac:dyDescent="0.25">
      <c r="B118" s="118">
        <v>32</v>
      </c>
      <c r="C118" s="119"/>
      <c r="D118" s="120"/>
      <c r="E118" s="54" t="s">
        <v>12</v>
      </c>
      <c r="F118" s="8">
        <v>0</v>
      </c>
      <c r="G118" s="51">
        <v>400</v>
      </c>
      <c r="H118" s="8">
        <v>0</v>
      </c>
      <c r="I118" s="61">
        <v>0</v>
      </c>
    </row>
    <row r="119" spans="2:9" ht="20.100000000000001" customHeight="1" x14ac:dyDescent="0.25">
      <c r="B119" s="118">
        <v>321</v>
      </c>
      <c r="C119" s="119"/>
      <c r="D119" s="120"/>
      <c r="E119" s="54" t="s">
        <v>28</v>
      </c>
      <c r="F119" s="8">
        <v>0</v>
      </c>
      <c r="G119" s="51">
        <v>400</v>
      </c>
      <c r="H119" s="8">
        <v>0</v>
      </c>
      <c r="I119" s="61">
        <v>0</v>
      </c>
    </row>
    <row r="120" spans="2:9" ht="20.100000000000001" customHeight="1" x14ac:dyDescent="0.25">
      <c r="B120" s="118">
        <v>3214</v>
      </c>
      <c r="C120" s="119"/>
      <c r="D120" s="120"/>
      <c r="E120" s="54" t="s">
        <v>225</v>
      </c>
      <c r="F120" s="8">
        <v>0</v>
      </c>
      <c r="G120" s="51">
        <v>400</v>
      </c>
      <c r="H120" s="8">
        <v>0</v>
      </c>
      <c r="I120" s="61">
        <v>0</v>
      </c>
    </row>
    <row r="121" spans="2:9" ht="20.100000000000001" customHeight="1" x14ac:dyDescent="0.25">
      <c r="B121" s="118" t="s">
        <v>139</v>
      </c>
      <c r="C121" s="119"/>
      <c r="D121" s="120"/>
      <c r="E121" s="54" t="s">
        <v>242</v>
      </c>
      <c r="F121" s="51"/>
      <c r="G121" s="51"/>
      <c r="H121" s="8"/>
      <c r="I121" s="8"/>
    </row>
    <row r="122" spans="2:9" ht="20.100000000000001" customHeight="1" x14ac:dyDescent="0.25">
      <c r="B122" s="173" t="s">
        <v>241</v>
      </c>
      <c r="C122" s="174"/>
      <c r="D122" s="175"/>
      <c r="E122" s="54" t="s">
        <v>242</v>
      </c>
      <c r="F122" s="51"/>
      <c r="G122" s="51"/>
      <c r="H122" s="8"/>
      <c r="I122" s="8"/>
    </row>
    <row r="123" spans="2:9" ht="20.100000000000001" customHeight="1" x14ac:dyDescent="0.25">
      <c r="B123" s="118">
        <v>1</v>
      </c>
      <c r="C123" s="119"/>
      <c r="D123" s="120"/>
      <c r="E123" s="54" t="s">
        <v>136</v>
      </c>
      <c r="F123" s="51"/>
      <c r="G123" s="51"/>
      <c r="H123" s="8"/>
      <c r="I123" s="8"/>
    </row>
    <row r="124" spans="2:9" ht="20.100000000000001" customHeight="1" x14ac:dyDescent="0.25">
      <c r="B124" s="118">
        <v>3</v>
      </c>
      <c r="C124" s="119"/>
      <c r="D124" s="120"/>
      <c r="E124" s="54" t="s">
        <v>4</v>
      </c>
      <c r="F124" s="8">
        <v>0</v>
      </c>
      <c r="G124" s="51">
        <v>215</v>
      </c>
      <c r="H124" s="8">
        <v>0</v>
      </c>
      <c r="I124" s="61">
        <v>0</v>
      </c>
    </row>
    <row r="125" spans="2:9" ht="20.100000000000001" customHeight="1" x14ac:dyDescent="0.25">
      <c r="B125" s="118">
        <v>32</v>
      </c>
      <c r="C125" s="119"/>
      <c r="D125" s="120"/>
      <c r="E125" s="54" t="s">
        <v>12</v>
      </c>
      <c r="F125" s="8">
        <v>0</v>
      </c>
      <c r="G125" s="51">
        <v>215</v>
      </c>
      <c r="H125" s="8">
        <v>0</v>
      </c>
      <c r="I125" s="61">
        <v>0</v>
      </c>
    </row>
    <row r="126" spans="2:9" ht="20.100000000000001" customHeight="1" x14ac:dyDescent="0.25">
      <c r="B126" s="118">
        <v>322</v>
      </c>
      <c r="C126" s="119"/>
      <c r="D126" s="120"/>
      <c r="E126" s="54" t="s">
        <v>81</v>
      </c>
      <c r="F126" s="8">
        <v>0</v>
      </c>
      <c r="G126" s="51">
        <v>215</v>
      </c>
      <c r="H126" s="8">
        <v>0</v>
      </c>
      <c r="I126" s="61">
        <v>0</v>
      </c>
    </row>
    <row r="127" spans="2:9" ht="20.100000000000001" customHeight="1" x14ac:dyDescent="0.25">
      <c r="B127" s="118">
        <v>3221</v>
      </c>
      <c r="C127" s="119"/>
      <c r="D127" s="120"/>
      <c r="E127" s="54" t="s">
        <v>243</v>
      </c>
      <c r="F127" s="8">
        <v>0</v>
      </c>
      <c r="G127" s="51">
        <v>215</v>
      </c>
      <c r="H127" s="8">
        <v>0</v>
      </c>
      <c r="I127" s="61">
        <v>0</v>
      </c>
    </row>
    <row r="128" spans="2:9" ht="20.100000000000001" customHeight="1" x14ac:dyDescent="0.25">
      <c r="B128" s="118" t="s">
        <v>139</v>
      </c>
      <c r="C128" s="119"/>
      <c r="D128" s="120"/>
      <c r="E128" s="54" t="s">
        <v>245</v>
      </c>
      <c r="F128" s="51"/>
      <c r="G128" s="51"/>
      <c r="H128" s="8"/>
      <c r="I128" s="8"/>
    </row>
    <row r="129" spans="2:9" ht="20.100000000000001" customHeight="1" x14ac:dyDescent="0.25">
      <c r="B129" s="173" t="s">
        <v>244</v>
      </c>
      <c r="C129" s="174"/>
      <c r="D129" s="175"/>
      <c r="E129" s="54" t="s">
        <v>245</v>
      </c>
      <c r="F129" s="51"/>
      <c r="G129" s="51"/>
      <c r="H129" s="8"/>
      <c r="I129" s="8"/>
    </row>
    <row r="130" spans="2:9" ht="20.100000000000001" customHeight="1" x14ac:dyDescent="0.25">
      <c r="B130" s="118">
        <v>1</v>
      </c>
      <c r="C130" s="119"/>
      <c r="D130" s="120"/>
      <c r="E130" s="54" t="s">
        <v>136</v>
      </c>
      <c r="F130" s="51"/>
      <c r="G130" s="51"/>
      <c r="H130" s="8"/>
      <c r="I130" s="8"/>
    </row>
    <row r="131" spans="2:9" ht="20.100000000000001" customHeight="1" x14ac:dyDescent="0.25">
      <c r="B131" s="118">
        <v>3</v>
      </c>
      <c r="C131" s="119"/>
      <c r="D131" s="120"/>
      <c r="E131" s="54" t="s">
        <v>4</v>
      </c>
      <c r="F131" s="51">
        <v>5521</v>
      </c>
      <c r="G131" s="51">
        <v>5521</v>
      </c>
      <c r="H131" s="8">
        <v>5096.66</v>
      </c>
      <c r="I131" s="8">
        <v>92</v>
      </c>
    </row>
    <row r="132" spans="2:9" ht="20.100000000000001" customHeight="1" x14ac:dyDescent="0.25">
      <c r="B132" s="118">
        <v>32</v>
      </c>
      <c r="C132" s="119"/>
      <c r="D132" s="120"/>
      <c r="E132" s="54" t="s">
        <v>12</v>
      </c>
      <c r="F132" s="51">
        <v>5521</v>
      </c>
      <c r="G132" s="51">
        <v>5521</v>
      </c>
      <c r="H132" s="8">
        <v>5096.66</v>
      </c>
      <c r="I132" s="8">
        <v>92</v>
      </c>
    </row>
    <row r="133" spans="2:9" ht="20.100000000000001" customHeight="1" x14ac:dyDescent="0.25">
      <c r="B133" s="118">
        <v>321</v>
      </c>
      <c r="C133" s="119"/>
      <c r="D133" s="120"/>
      <c r="E133" s="54" t="s">
        <v>28</v>
      </c>
      <c r="F133" s="51">
        <v>5521</v>
      </c>
      <c r="G133" s="51">
        <v>5521</v>
      </c>
      <c r="H133" s="8">
        <v>5096.66</v>
      </c>
      <c r="I133" s="8">
        <v>92</v>
      </c>
    </row>
    <row r="134" spans="2:9" ht="25.5" customHeight="1" x14ac:dyDescent="0.25">
      <c r="B134" s="118">
        <v>3212</v>
      </c>
      <c r="C134" s="119"/>
      <c r="D134" s="120"/>
      <c r="E134" s="54" t="s">
        <v>147</v>
      </c>
      <c r="F134" s="51">
        <v>5521</v>
      </c>
      <c r="G134" s="51">
        <v>5521</v>
      </c>
      <c r="H134" s="8">
        <v>5096.66</v>
      </c>
      <c r="I134" s="8">
        <v>92</v>
      </c>
    </row>
    <row r="135" spans="2:9" ht="25.5" customHeight="1" x14ac:dyDescent="0.25">
      <c r="B135" s="124" t="s">
        <v>139</v>
      </c>
      <c r="C135" s="125"/>
      <c r="D135" s="126"/>
      <c r="E135" s="54"/>
      <c r="F135" s="51"/>
      <c r="G135" s="51"/>
      <c r="H135" s="8"/>
      <c r="I135" s="8"/>
    </row>
    <row r="136" spans="2:9" ht="25.5" customHeight="1" x14ac:dyDescent="0.25">
      <c r="B136" s="173" t="s">
        <v>345</v>
      </c>
      <c r="C136" s="174"/>
      <c r="D136" s="175"/>
      <c r="E136" s="54" t="s">
        <v>308</v>
      </c>
      <c r="F136" s="51"/>
      <c r="G136" s="51"/>
      <c r="H136" s="8"/>
      <c r="I136" s="8"/>
    </row>
    <row r="137" spans="2:9" ht="25.5" customHeight="1" x14ac:dyDescent="0.25">
      <c r="B137" s="124">
        <v>1</v>
      </c>
      <c r="C137" s="125"/>
      <c r="D137" s="126"/>
      <c r="E137" s="54" t="s">
        <v>136</v>
      </c>
      <c r="F137" s="51"/>
      <c r="G137" s="51"/>
      <c r="H137" s="8"/>
      <c r="I137" s="8"/>
    </row>
    <row r="138" spans="2:9" ht="25.5" customHeight="1" x14ac:dyDescent="0.25">
      <c r="B138" s="124">
        <v>3</v>
      </c>
      <c r="C138" s="125"/>
      <c r="D138" s="126"/>
      <c r="E138" s="54" t="s">
        <v>4</v>
      </c>
      <c r="F138" s="51">
        <v>0</v>
      </c>
      <c r="G138" s="51">
        <v>0</v>
      </c>
      <c r="H138" s="51">
        <v>0</v>
      </c>
      <c r="I138" s="8">
        <v>0</v>
      </c>
    </row>
    <row r="139" spans="2:9" ht="25.5" customHeight="1" x14ac:dyDescent="0.25">
      <c r="B139" s="124">
        <v>32</v>
      </c>
      <c r="C139" s="125"/>
      <c r="D139" s="126"/>
      <c r="E139" s="54" t="s">
        <v>12</v>
      </c>
      <c r="F139" s="51">
        <v>0</v>
      </c>
      <c r="G139" s="51">
        <v>0</v>
      </c>
      <c r="H139" s="51">
        <v>0</v>
      </c>
      <c r="I139" s="8">
        <v>0</v>
      </c>
    </row>
    <row r="140" spans="2:9" ht="25.5" customHeight="1" x14ac:dyDescent="0.25">
      <c r="B140" s="124">
        <v>323</v>
      </c>
      <c r="C140" s="125"/>
      <c r="D140" s="126"/>
      <c r="E140" s="54" t="s">
        <v>88</v>
      </c>
      <c r="F140" s="51">
        <v>0</v>
      </c>
      <c r="G140" s="51">
        <v>0</v>
      </c>
      <c r="H140" s="51">
        <v>0</v>
      </c>
      <c r="I140" s="8">
        <v>0</v>
      </c>
    </row>
    <row r="141" spans="2:9" ht="25.5" customHeight="1" x14ac:dyDescent="0.25">
      <c r="B141" s="124">
        <v>3231</v>
      </c>
      <c r="C141" s="125"/>
      <c r="D141" s="126"/>
      <c r="E141" s="54" t="s">
        <v>308</v>
      </c>
      <c r="F141" s="51">
        <v>0</v>
      </c>
      <c r="G141" s="51">
        <v>0</v>
      </c>
      <c r="H141" s="51">
        <v>0</v>
      </c>
      <c r="I141" s="8">
        <v>0</v>
      </c>
    </row>
    <row r="142" spans="2:9" ht="31.5" customHeight="1" x14ac:dyDescent="0.25">
      <c r="B142" s="176" t="s">
        <v>155</v>
      </c>
      <c r="C142" s="176"/>
      <c r="D142" s="176"/>
      <c r="E142" s="54" t="s">
        <v>159</v>
      </c>
      <c r="F142" s="51"/>
      <c r="G142" s="51"/>
      <c r="H142" s="8"/>
      <c r="I142" s="8"/>
    </row>
    <row r="143" spans="2:9" ht="30.75" customHeight="1" x14ac:dyDescent="0.25">
      <c r="B143" s="176" t="s">
        <v>160</v>
      </c>
      <c r="C143" s="176"/>
      <c r="D143" s="176"/>
      <c r="E143" s="72" t="s">
        <v>161</v>
      </c>
      <c r="F143" s="51">
        <f>140374+10550+1330+7500+8712+12156+10470+2655+4512+2671+1593+265+770+1190+534+3318+2125+2655+805+655+130+270+130+1601+260+130+1195+300+655+265</f>
        <v>219776</v>
      </c>
      <c r="G143" s="51">
        <f>291664+11310+1330+6000+9902+15549+46617+1115+531+1550+9555</f>
        <v>395123</v>
      </c>
      <c r="H143" s="8">
        <f>281886.39+10732.72+11310+1682+6000+10880+12739+46617+267+4226.25+210.2+3685.5+21.24+4459.47+187.93+365.5</f>
        <v>395270.19999999995</v>
      </c>
      <c r="I143" s="8">
        <v>100</v>
      </c>
    </row>
    <row r="144" spans="2:9" ht="20.100000000000001" customHeight="1" x14ac:dyDescent="0.25">
      <c r="B144" s="173" t="s">
        <v>162</v>
      </c>
      <c r="C144" s="174"/>
      <c r="D144" s="175"/>
      <c r="E144" s="52" t="s">
        <v>140</v>
      </c>
      <c r="F144" s="51"/>
      <c r="G144" s="51"/>
      <c r="H144" s="8"/>
      <c r="I144" s="8"/>
    </row>
    <row r="145" spans="2:9" ht="20.100000000000001" customHeight="1" x14ac:dyDescent="0.25">
      <c r="B145" s="173" t="s">
        <v>163</v>
      </c>
      <c r="C145" s="174"/>
      <c r="D145" s="175"/>
      <c r="E145" s="54" t="s">
        <v>142</v>
      </c>
      <c r="F145" s="51"/>
      <c r="G145" s="51"/>
      <c r="H145" s="8"/>
      <c r="I145" s="8"/>
    </row>
    <row r="146" spans="2:9" ht="20.100000000000001" customHeight="1" x14ac:dyDescent="0.25">
      <c r="B146" s="69">
        <v>1</v>
      </c>
      <c r="C146" s="70"/>
      <c r="D146" s="52"/>
      <c r="E146" s="54" t="s">
        <v>136</v>
      </c>
      <c r="F146" s="36"/>
      <c r="G146" s="36"/>
      <c r="H146" s="36"/>
      <c r="I146" s="36"/>
    </row>
    <row r="147" spans="2:9" ht="20.100000000000001" customHeight="1" x14ac:dyDescent="0.25">
      <c r="B147" s="69">
        <v>3</v>
      </c>
      <c r="C147" s="70"/>
      <c r="D147" s="52"/>
      <c r="E147" s="54" t="s">
        <v>4</v>
      </c>
      <c r="F147" s="61">
        <v>140374</v>
      </c>
      <c r="G147" s="61">
        <v>291664</v>
      </c>
      <c r="H147" s="61">
        <v>281886.39</v>
      </c>
      <c r="I147" s="36">
        <v>97</v>
      </c>
    </row>
    <row r="148" spans="2:9" ht="20.100000000000001" customHeight="1" x14ac:dyDescent="0.25">
      <c r="B148" s="69">
        <v>31</v>
      </c>
      <c r="C148" s="70"/>
      <c r="D148" s="52"/>
      <c r="E148" s="54" t="s">
        <v>5</v>
      </c>
      <c r="F148" s="61">
        <v>140374</v>
      </c>
      <c r="G148" s="61">
        <v>291664</v>
      </c>
      <c r="H148" s="61">
        <v>281886</v>
      </c>
      <c r="I148" s="36">
        <v>97</v>
      </c>
    </row>
    <row r="149" spans="2:9" ht="20.100000000000001" customHeight="1" x14ac:dyDescent="0.25">
      <c r="B149" s="69">
        <v>311</v>
      </c>
      <c r="C149" s="70"/>
      <c r="D149" s="52"/>
      <c r="E149" s="54" t="s">
        <v>142</v>
      </c>
      <c r="F149" s="61">
        <v>140374</v>
      </c>
      <c r="G149" s="61">
        <v>291664</v>
      </c>
      <c r="H149" s="61">
        <v>281886</v>
      </c>
      <c r="I149" s="36">
        <v>97</v>
      </c>
    </row>
    <row r="150" spans="2:9" ht="20.100000000000001" customHeight="1" x14ac:dyDescent="0.25">
      <c r="B150" s="69">
        <v>3111</v>
      </c>
      <c r="C150" s="70"/>
      <c r="D150" s="52"/>
      <c r="E150" s="54" t="s">
        <v>27</v>
      </c>
      <c r="F150" s="61">
        <v>140374</v>
      </c>
      <c r="G150" s="61">
        <v>291664</v>
      </c>
      <c r="H150" s="61">
        <v>281886</v>
      </c>
      <c r="I150" s="36">
        <v>97</v>
      </c>
    </row>
    <row r="151" spans="2:9" ht="20.100000000000001" customHeight="1" x14ac:dyDescent="0.25">
      <c r="B151" s="173" t="s">
        <v>162</v>
      </c>
      <c r="C151" s="174"/>
      <c r="D151" s="175"/>
      <c r="E151" s="54" t="s">
        <v>164</v>
      </c>
      <c r="F151" s="51"/>
      <c r="G151" s="51"/>
      <c r="H151" s="8"/>
      <c r="I151" s="8"/>
    </row>
    <row r="152" spans="2:9" ht="20.100000000000001" customHeight="1" x14ac:dyDescent="0.25">
      <c r="B152" s="173" t="s">
        <v>163</v>
      </c>
      <c r="C152" s="174"/>
      <c r="D152" s="175"/>
      <c r="E152" s="54" t="s">
        <v>164</v>
      </c>
      <c r="F152" s="51"/>
      <c r="G152" s="51"/>
      <c r="H152" s="8"/>
      <c r="I152" s="8"/>
    </row>
    <row r="153" spans="2:9" ht="20.100000000000001" customHeight="1" x14ac:dyDescent="0.25">
      <c r="B153" s="69">
        <v>1</v>
      </c>
      <c r="C153" s="70"/>
      <c r="D153" s="52"/>
      <c r="E153" s="54" t="s">
        <v>136</v>
      </c>
      <c r="F153" s="36"/>
      <c r="G153" s="36"/>
      <c r="H153" s="36"/>
      <c r="I153" s="36"/>
    </row>
    <row r="154" spans="2:9" ht="20.100000000000001" customHeight="1" x14ac:dyDescent="0.25">
      <c r="B154" s="69">
        <v>3</v>
      </c>
      <c r="C154" s="70"/>
      <c r="D154" s="52"/>
      <c r="E154" s="54" t="s">
        <v>4</v>
      </c>
      <c r="F154" s="61">
        <v>10550</v>
      </c>
      <c r="G154" s="61">
        <v>0</v>
      </c>
      <c r="H154" s="61">
        <v>10732.72</v>
      </c>
      <c r="I154" s="36"/>
    </row>
    <row r="155" spans="2:9" ht="20.100000000000001" customHeight="1" x14ac:dyDescent="0.25">
      <c r="B155" s="69">
        <v>31</v>
      </c>
      <c r="C155" s="70"/>
      <c r="D155" s="52"/>
      <c r="E155" s="54" t="s">
        <v>5</v>
      </c>
      <c r="F155" s="61">
        <v>10550</v>
      </c>
      <c r="G155" s="61">
        <v>0</v>
      </c>
      <c r="H155" s="61">
        <v>10733</v>
      </c>
      <c r="I155" s="36"/>
    </row>
    <row r="156" spans="2:9" ht="20.100000000000001" customHeight="1" x14ac:dyDescent="0.25">
      <c r="B156" s="69">
        <v>311</v>
      </c>
      <c r="C156" s="70"/>
      <c r="D156" s="52"/>
      <c r="E156" s="54" t="s">
        <v>142</v>
      </c>
      <c r="F156" s="61">
        <v>10550</v>
      </c>
      <c r="G156" s="61">
        <v>0</v>
      </c>
      <c r="H156" s="61">
        <v>10733</v>
      </c>
      <c r="I156" s="36"/>
    </row>
    <row r="157" spans="2:9" ht="20.100000000000001" customHeight="1" x14ac:dyDescent="0.25">
      <c r="B157" s="69">
        <v>3113</v>
      </c>
      <c r="C157" s="70"/>
      <c r="D157" s="52"/>
      <c r="E157" s="54" t="s">
        <v>164</v>
      </c>
      <c r="F157" s="61">
        <v>10550</v>
      </c>
      <c r="G157" s="61">
        <v>0</v>
      </c>
      <c r="H157" s="61">
        <v>10733</v>
      </c>
      <c r="I157" s="36"/>
    </row>
    <row r="158" spans="2:9" ht="20.100000000000001" customHeight="1" x14ac:dyDescent="0.25">
      <c r="B158" s="118" t="s">
        <v>162</v>
      </c>
      <c r="C158" s="119"/>
      <c r="D158" s="120"/>
      <c r="E158" s="54" t="s">
        <v>256</v>
      </c>
      <c r="F158" s="77"/>
      <c r="G158" s="77"/>
      <c r="H158" s="61"/>
      <c r="I158" s="36"/>
    </row>
    <row r="159" spans="2:9" ht="20.100000000000001" customHeight="1" x14ac:dyDescent="0.25">
      <c r="B159" s="173" t="s">
        <v>255</v>
      </c>
      <c r="C159" s="174"/>
      <c r="D159" s="175"/>
      <c r="E159" s="54" t="s">
        <v>256</v>
      </c>
      <c r="F159" s="77"/>
      <c r="G159" s="77"/>
      <c r="H159" s="61"/>
      <c r="I159" s="36"/>
    </row>
    <row r="160" spans="2:9" ht="20.100000000000001" customHeight="1" x14ac:dyDescent="0.25">
      <c r="B160" s="118">
        <v>1</v>
      </c>
      <c r="C160" s="119"/>
      <c r="D160" s="120"/>
      <c r="E160" s="54" t="s">
        <v>136</v>
      </c>
      <c r="F160" s="77"/>
      <c r="G160" s="77"/>
      <c r="H160" s="61"/>
      <c r="I160" s="36"/>
    </row>
    <row r="161" spans="2:9" ht="20.100000000000001" customHeight="1" x14ac:dyDescent="0.25">
      <c r="B161" s="118">
        <v>3</v>
      </c>
      <c r="C161" s="119"/>
      <c r="D161" s="120"/>
      <c r="E161" s="54" t="s">
        <v>4</v>
      </c>
      <c r="F161" s="77">
        <v>0</v>
      </c>
      <c r="G161" s="77">
        <v>11310</v>
      </c>
      <c r="H161" s="61">
        <v>11310</v>
      </c>
      <c r="I161" s="36">
        <v>100</v>
      </c>
    </row>
    <row r="162" spans="2:9" ht="20.100000000000001" customHeight="1" x14ac:dyDescent="0.25">
      <c r="B162" s="118">
        <v>31</v>
      </c>
      <c r="C162" s="119"/>
      <c r="D162" s="120"/>
      <c r="E162" s="54" t="s">
        <v>5</v>
      </c>
      <c r="F162" s="77">
        <v>0</v>
      </c>
      <c r="G162" s="77">
        <v>11310</v>
      </c>
      <c r="H162" s="61">
        <v>11310</v>
      </c>
      <c r="I162" s="36">
        <v>100</v>
      </c>
    </row>
    <row r="163" spans="2:9" ht="20.100000000000001" customHeight="1" x14ac:dyDescent="0.25">
      <c r="B163" s="118">
        <v>312</v>
      </c>
      <c r="C163" s="119"/>
      <c r="D163" s="120"/>
      <c r="E163" s="54" t="s">
        <v>76</v>
      </c>
      <c r="F163" s="77">
        <v>0</v>
      </c>
      <c r="G163" s="77">
        <v>11310</v>
      </c>
      <c r="H163" s="61">
        <v>11310</v>
      </c>
      <c r="I163" s="36">
        <v>100</v>
      </c>
    </row>
    <row r="164" spans="2:9" ht="20.100000000000001" customHeight="1" x14ac:dyDescent="0.25">
      <c r="B164" s="118">
        <v>3121</v>
      </c>
      <c r="C164" s="119"/>
      <c r="D164" s="120"/>
      <c r="E164" s="54" t="s">
        <v>76</v>
      </c>
      <c r="F164" s="77">
        <v>0</v>
      </c>
      <c r="G164" s="77">
        <v>11310</v>
      </c>
      <c r="H164" s="61">
        <v>11310</v>
      </c>
      <c r="I164" s="36">
        <v>100</v>
      </c>
    </row>
    <row r="165" spans="2:9" ht="20.100000000000001" customHeight="1" x14ac:dyDescent="0.25">
      <c r="B165" s="173" t="s">
        <v>162</v>
      </c>
      <c r="C165" s="174"/>
      <c r="D165" s="175"/>
      <c r="E165" s="52" t="s">
        <v>246</v>
      </c>
      <c r="F165" s="51"/>
      <c r="G165" s="51"/>
      <c r="H165" s="8"/>
      <c r="I165" s="8"/>
    </row>
    <row r="166" spans="2:9" ht="20.100000000000001" customHeight="1" x14ac:dyDescent="0.25">
      <c r="B166" s="173" t="s">
        <v>165</v>
      </c>
      <c r="C166" s="174"/>
      <c r="D166" s="175"/>
      <c r="E166" s="120" t="s">
        <v>246</v>
      </c>
      <c r="F166" s="51"/>
      <c r="G166" s="51"/>
      <c r="H166" s="8"/>
      <c r="I166" s="8"/>
    </row>
    <row r="167" spans="2:9" ht="20.100000000000001" customHeight="1" x14ac:dyDescent="0.25">
      <c r="B167" s="69">
        <v>1</v>
      </c>
      <c r="C167" s="70"/>
      <c r="D167" s="52"/>
      <c r="E167" s="54" t="s">
        <v>136</v>
      </c>
      <c r="F167" s="36"/>
      <c r="G167" s="36"/>
      <c r="H167" s="36"/>
      <c r="I167" s="36"/>
    </row>
    <row r="168" spans="2:9" ht="20.100000000000001" customHeight="1" x14ac:dyDescent="0.25">
      <c r="B168" s="69">
        <v>3</v>
      </c>
      <c r="C168" s="70"/>
      <c r="D168" s="52"/>
      <c r="E168" s="54" t="s">
        <v>4</v>
      </c>
      <c r="F168" s="61">
        <v>1330</v>
      </c>
      <c r="G168" s="61">
        <v>1330</v>
      </c>
      <c r="H168" s="61">
        <f>358+1324.32</f>
        <v>1682.32</v>
      </c>
      <c r="I168" s="36">
        <v>126</v>
      </c>
    </row>
    <row r="169" spans="2:9" ht="20.100000000000001" customHeight="1" x14ac:dyDescent="0.25">
      <c r="B169" s="69">
        <v>31</v>
      </c>
      <c r="C169" s="70"/>
      <c r="D169" s="52"/>
      <c r="E169" s="54" t="s">
        <v>5</v>
      </c>
      <c r="F169" s="61">
        <v>1330</v>
      </c>
      <c r="G169" s="61">
        <v>1330</v>
      </c>
      <c r="H169" s="61">
        <v>1682</v>
      </c>
      <c r="I169" s="36">
        <v>126</v>
      </c>
    </row>
    <row r="170" spans="2:9" ht="20.100000000000001" customHeight="1" x14ac:dyDescent="0.25">
      <c r="B170" s="69">
        <v>312</v>
      </c>
      <c r="C170" s="70"/>
      <c r="D170" s="52"/>
      <c r="E170" s="54" t="s">
        <v>76</v>
      </c>
      <c r="F170" s="61">
        <v>1330</v>
      </c>
      <c r="G170" s="61">
        <v>1330</v>
      </c>
      <c r="H170" s="61">
        <v>1682</v>
      </c>
      <c r="I170" s="36">
        <v>126</v>
      </c>
    </row>
    <row r="171" spans="2:9" ht="20.100000000000001" customHeight="1" x14ac:dyDescent="0.25">
      <c r="B171" s="69">
        <v>3121</v>
      </c>
      <c r="C171" s="70"/>
      <c r="D171" s="52"/>
      <c r="E171" s="54" t="s">
        <v>76</v>
      </c>
      <c r="F171" s="61">
        <v>1330</v>
      </c>
      <c r="G171" s="61">
        <v>1330</v>
      </c>
      <c r="H171" s="61">
        <v>1682</v>
      </c>
      <c r="I171" s="36">
        <v>126</v>
      </c>
    </row>
    <row r="172" spans="2:9" x14ac:dyDescent="0.25">
      <c r="B172" s="173" t="s">
        <v>162</v>
      </c>
      <c r="C172" s="174"/>
      <c r="D172" s="175"/>
      <c r="E172" s="54" t="s">
        <v>247</v>
      </c>
      <c r="F172" s="51"/>
      <c r="G172" s="51"/>
      <c r="H172" s="8"/>
      <c r="I172" s="8"/>
    </row>
    <row r="173" spans="2:9" ht="16.5" customHeight="1" x14ac:dyDescent="0.25">
      <c r="B173" s="173" t="s">
        <v>165</v>
      </c>
      <c r="C173" s="174"/>
      <c r="D173" s="175"/>
      <c r="E173" s="54" t="s">
        <v>247</v>
      </c>
      <c r="F173" s="51"/>
      <c r="G173" s="51"/>
      <c r="H173" s="8"/>
      <c r="I173" s="8"/>
    </row>
    <row r="174" spans="2:9" ht="16.5" customHeight="1" x14ac:dyDescent="0.25">
      <c r="B174" s="69">
        <v>1</v>
      </c>
      <c r="C174" s="70"/>
      <c r="D174" s="52"/>
      <c r="E174" s="54" t="s">
        <v>136</v>
      </c>
      <c r="F174" s="36"/>
      <c r="G174" s="36"/>
      <c r="H174" s="36"/>
      <c r="I174" s="36"/>
    </row>
    <row r="175" spans="2:9" ht="16.5" customHeight="1" x14ac:dyDescent="0.25">
      <c r="B175" s="69">
        <v>3</v>
      </c>
      <c r="C175" s="70"/>
      <c r="D175" s="52"/>
      <c r="E175" s="54" t="s">
        <v>4</v>
      </c>
      <c r="F175" s="61">
        <v>7500</v>
      </c>
      <c r="G175" s="61">
        <v>6000</v>
      </c>
      <c r="H175" s="61">
        <v>6000</v>
      </c>
      <c r="I175" s="36">
        <v>100</v>
      </c>
    </row>
    <row r="176" spans="2:9" ht="20.100000000000001" customHeight="1" x14ac:dyDescent="0.25">
      <c r="B176" s="69">
        <v>31</v>
      </c>
      <c r="C176" s="70"/>
      <c r="D176" s="52"/>
      <c r="E176" s="54" t="s">
        <v>5</v>
      </c>
      <c r="F176" s="61">
        <v>7500</v>
      </c>
      <c r="G176" s="61">
        <v>6000</v>
      </c>
      <c r="H176" s="61">
        <v>6000</v>
      </c>
      <c r="I176" s="36">
        <v>100</v>
      </c>
    </row>
    <row r="177" spans="2:9" ht="20.100000000000001" customHeight="1" x14ac:dyDescent="0.25">
      <c r="B177" s="69">
        <v>312</v>
      </c>
      <c r="C177" s="70"/>
      <c r="D177" s="52"/>
      <c r="E177" s="54" t="s">
        <v>76</v>
      </c>
      <c r="F177" s="61">
        <v>7500</v>
      </c>
      <c r="G177" s="61">
        <v>6000</v>
      </c>
      <c r="H177" s="61">
        <v>6000</v>
      </c>
      <c r="I177" s="36">
        <v>100</v>
      </c>
    </row>
    <row r="178" spans="2:9" ht="20.100000000000001" customHeight="1" x14ac:dyDescent="0.25">
      <c r="B178" s="69">
        <v>3121</v>
      </c>
      <c r="C178" s="70"/>
      <c r="D178" s="52"/>
      <c r="E178" s="54" t="s">
        <v>76</v>
      </c>
      <c r="F178" s="61">
        <v>7500</v>
      </c>
      <c r="G178" s="61">
        <v>6000</v>
      </c>
      <c r="H178" s="61">
        <v>6000</v>
      </c>
      <c r="I178" s="36">
        <v>100</v>
      </c>
    </row>
    <row r="179" spans="2:9" x14ac:dyDescent="0.25">
      <c r="B179" s="173" t="s">
        <v>162</v>
      </c>
      <c r="C179" s="174"/>
      <c r="D179" s="175"/>
      <c r="E179" s="54" t="s">
        <v>248</v>
      </c>
      <c r="F179" s="51"/>
      <c r="G179" s="51"/>
      <c r="H179" s="8"/>
      <c r="I179" s="8"/>
    </row>
    <row r="180" spans="2:9" ht="16.5" customHeight="1" x14ac:dyDescent="0.25">
      <c r="B180" s="173" t="s">
        <v>165</v>
      </c>
      <c r="C180" s="174"/>
      <c r="D180" s="175"/>
      <c r="E180" s="54" t="s">
        <v>248</v>
      </c>
      <c r="F180" s="51"/>
      <c r="G180" s="51"/>
      <c r="H180" s="8"/>
      <c r="I180" s="8"/>
    </row>
    <row r="181" spans="2:9" ht="16.5" customHeight="1" x14ac:dyDescent="0.25">
      <c r="B181" s="69">
        <v>1</v>
      </c>
      <c r="C181" s="70"/>
      <c r="D181" s="52"/>
      <c r="E181" s="54" t="s">
        <v>136</v>
      </c>
      <c r="F181" s="36"/>
      <c r="G181" s="36"/>
      <c r="H181" s="36"/>
      <c r="I181" s="36"/>
    </row>
    <row r="182" spans="2:9" ht="16.5" customHeight="1" x14ac:dyDescent="0.25">
      <c r="B182" s="69">
        <v>3</v>
      </c>
      <c r="C182" s="70"/>
      <c r="D182" s="52"/>
      <c r="E182" s="54" t="s">
        <v>4</v>
      </c>
      <c r="F182" s="61">
        <v>8712</v>
      </c>
      <c r="G182" s="61">
        <v>9902</v>
      </c>
      <c r="H182" s="61">
        <v>10880</v>
      </c>
      <c r="I182" s="36">
        <v>110</v>
      </c>
    </row>
    <row r="183" spans="2:9" ht="20.100000000000001" customHeight="1" x14ac:dyDescent="0.25">
      <c r="B183" s="69">
        <v>31</v>
      </c>
      <c r="C183" s="70"/>
      <c r="D183" s="52"/>
      <c r="E183" s="54" t="s">
        <v>5</v>
      </c>
      <c r="F183" s="61">
        <v>8712</v>
      </c>
      <c r="G183" s="61">
        <v>9902</v>
      </c>
      <c r="H183" s="61">
        <v>10880</v>
      </c>
      <c r="I183" s="36">
        <v>110</v>
      </c>
    </row>
    <row r="184" spans="2:9" ht="20.100000000000001" customHeight="1" x14ac:dyDescent="0.25">
      <c r="B184" s="69">
        <v>312</v>
      </c>
      <c r="C184" s="70"/>
      <c r="D184" s="52"/>
      <c r="E184" s="54" t="s">
        <v>76</v>
      </c>
      <c r="F184" s="61">
        <v>8712</v>
      </c>
      <c r="G184" s="61">
        <v>9902</v>
      </c>
      <c r="H184" s="61">
        <v>10880</v>
      </c>
      <c r="I184" s="36">
        <v>110</v>
      </c>
    </row>
    <row r="185" spans="2:9" ht="20.100000000000001" customHeight="1" x14ac:dyDescent="0.25">
      <c r="B185" s="69">
        <v>3121</v>
      </c>
      <c r="C185" s="70"/>
      <c r="D185" s="52"/>
      <c r="E185" s="54" t="s">
        <v>76</v>
      </c>
      <c r="F185" s="61">
        <v>8712</v>
      </c>
      <c r="G185" s="61">
        <v>9902</v>
      </c>
      <c r="H185" s="61">
        <v>10880</v>
      </c>
      <c r="I185" s="36">
        <v>110</v>
      </c>
    </row>
    <row r="186" spans="2:9" ht="20.100000000000001" customHeight="1" x14ac:dyDescent="0.25">
      <c r="B186" s="173" t="s">
        <v>162</v>
      </c>
      <c r="C186" s="174"/>
      <c r="D186" s="175"/>
      <c r="E186" s="52" t="s">
        <v>78</v>
      </c>
      <c r="F186" s="51"/>
      <c r="G186" s="51"/>
      <c r="H186" s="8"/>
      <c r="I186" s="8"/>
    </row>
    <row r="187" spans="2:9" ht="20.100000000000001" customHeight="1" x14ac:dyDescent="0.25">
      <c r="B187" s="173" t="s">
        <v>166</v>
      </c>
      <c r="C187" s="174"/>
      <c r="D187" s="175"/>
      <c r="E187" s="54" t="s">
        <v>78</v>
      </c>
      <c r="F187" s="51"/>
      <c r="G187" s="51"/>
      <c r="H187" s="8"/>
      <c r="I187" s="8"/>
    </row>
    <row r="188" spans="2:9" ht="20.100000000000001" customHeight="1" x14ac:dyDescent="0.25">
      <c r="B188" s="69">
        <v>1</v>
      </c>
      <c r="C188" s="70"/>
      <c r="D188" s="52"/>
      <c r="E188" s="54" t="s">
        <v>136</v>
      </c>
      <c r="F188" s="36"/>
      <c r="G188" s="36"/>
      <c r="H188" s="36"/>
      <c r="I188" s="36"/>
    </row>
    <row r="189" spans="2:9" ht="20.100000000000001" customHeight="1" x14ac:dyDescent="0.25">
      <c r="B189" s="69">
        <v>3</v>
      </c>
      <c r="C189" s="70"/>
      <c r="D189" s="52"/>
      <c r="E189" s="54" t="s">
        <v>4</v>
      </c>
      <c r="F189" s="61">
        <v>12156</v>
      </c>
      <c r="G189" s="61">
        <v>15549</v>
      </c>
      <c r="H189" s="61">
        <v>12739</v>
      </c>
      <c r="I189" s="36">
        <v>82</v>
      </c>
    </row>
    <row r="190" spans="2:9" ht="20.100000000000001" customHeight="1" x14ac:dyDescent="0.25">
      <c r="B190" s="69">
        <v>31</v>
      </c>
      <c r="C190" s="70"/>
      <c r="D190" s="52"/>
      <c r="E190" s="54" t="s">
        <v>5</v>
      </c>
      <c r="F190" s="61">
        <v>12156</v>
      </c>
      <c r="G190" s="61">
        <v>15549</v>
      </c>
      <c r="H190" s="61">
        <v>12739</v>
      </c>
      <c r="I190" s="36">
        <v>82</v>
      </c>
    </row>
    <row r="191" spans="2:9" ht="20.100000000000001" customHeight="1" x14ac:dyDescent="0.25">
      <c r="B191" s="69">
        <v>313</v>
      </c>
      <c r="C191" s="70"/>
      <c r="D191" s="52"/>
      <c r="E191" s="54" t="s">
        <v>77</v>
      </c>
      <c r="F191" s="61">
        <v>12156</v>
      </c>
      <c r="G191" s="61">
        <v>15549</v>
      </c>
      <c r="H191" s="61">
        <v>12739</v>
      </c>
      <c r="I191" s="36">
        <v>82</v>
      </c>
    </row>
    <row r="192" spans="2:9" ht="20.100000000000001" customHeight="1" x14ac:dyDescent="0.25">
      <c r="B192" s="69">
        <v>3131</v>
      </c>
      <c r="C192" s="70"/>
      <c r="D192" s="52"/>
      <c r="E192" s="54" t="s">
        <v>78</v>
      </c>
      <c r="F192" s="61">
        <v>12156</v>
      </c>
      <c r="G192" s="61">
        <v>15549</v>
      </c>
      <c r="H192" s="61">
        <v>12739</v>
      </c>
      <c r="I192" s="36">
        <v>82</v>
      </c>
    </row>
    <row r="193" spans="2:9" ht="20.100000000000001" customHeight="1" x14ac:dyDescent="0.25">
      <c r="B193" s="173" t="s">
        <v>162</v>
      </c>
      <c r="C193" s="174"/>
      <c r="D193" s="175"/>
      <c r="E193" s="120" t="s">
        <v>249</v>
      </c>
      <c r="F193" s="51"/>
      <c r="G193" s="51"/>
      <c r="H193" s="8"/>
      <c r="I193" s="8"/>
    </row>
    <row r="194" spans="2:9" ht="20.100000000000001" customHeight="1" x14ac:dyDescent="0.25">
      <c r="B194" s="173" t="s">
        <v>166</v>
      </c>
      <c r="C194" s="174"/>
      <c r="D194" s="175"/>
      <c r="E194" s="54" t="s">
        <v>249</v>
      </c>
      <c r="F194" s="51"/>
      <c r="G194" s="51"/>
      <c r="H194" s="8"/>
      <c r="I194" s="8"/>
    </row>
    <row r="195" spans="2:9" ht="20.100000000000001" customHeight="1" x14ac:dyDescent="0.25">
      <c r="B195" s="118">
        <v>1</v>
      </c>
      <c r="C195" s="119"/>
      <c r="D195" s="120"/>
      <c r="E195" s="54" t="s">
        <v>136</v>
      </c>
      <c r="F195" s="36"/>
      <c r="G195" s="36"/>
      <c r="H195" s="36"/>
      <c r="I195" s="36"/>
    </row>
    <row r="196" spans="2:9" ht="20.100000000000001" customHeight="1" x14ac:dyDescent="0.25">
      <c r="B196" s="118">
        <v>3</v>
      </c>
      <c r="C196" s="119"/>
      <c r="D196" s="120"/>
      <c r="E196" s="54" t="s">
        <v>4</v>
      </c>
      <c r="F196" s="61">
        <v>10470</v>
      </c>
      <c r="G196" s="61">
        <v>46617</v>
      </c>
      <c r="H196" s="61">
        <v>46617</v>
      </c>
      <c r="I196" s="36">
        <v>100</v>
      </c>
    </row>
    <row r="197" spans="2:9" ht="20.100000000000001" customHeight="1" x14ac:dyDescent="0.25">
      <c r="B197" s="118">
        <v>31</v>
      </c>
      <c r="C197" s="119"/>
      <c r="D197" s="120"/>
      <c r="E197" s="54" t="s">
        <v>5</v>
      </c>
      <c r="F197" s="61">
        <v>10470</v>
      </c>
      <c r="G197" s="61">
        <v>46617</v>
      </c>
      <c r="H197" s="61">
        <v>46617</v>
      </c>
      <c r="I197" s="36">
        <v>100</v>
      </c>
    </row>
    <row r="198" spans="2:9" ht="20.100000000000001" customHeight="1" x14ac:dyDescent="0.25">
      <c r="B198" s="118">
        <v>313</v>
      </c>
      <c r="C198" s="119"/>
      <c r="D198" s="120"/>
      <c r="E198" s="54" t="s">
        <v>77</v>
      </c>
      <c r="F198" s="61">
        <v>10470</v>
      </c>
      <c r="G198" s="61">
        <v>46617</v>
      </c>
      <c r="H198" s="61">
        <v>46617</v>
      </c>
      <c r="I198" s="36">
        <v>100</v>
      </c>
    </row>
    <row r="199" spans="2:9" ht="20.100000000000001" customHeight="1" x14ac:dyDescent="0.25">
      <c r="B199" s="118">
        <v>3132</v>
      </c>
      <c r="C199" s="119"/>
      <c r="D199" s="120"/>
      <c r="E199" s="54" t="s">
        <v>249</v>
      </c>
      <c r="F199" s="61">
        <v>10470</v>
      </c>
      <c r="G199" s="61">
        <v>46617</v>
      </c>
      <c r="H199" s="61">
        <v>46617</v>
      </c>
      <c r="I199" s="36">
        <v>100</v>
      </c>
    </row>
    <row r="200" spans="2:9" ht="20.100000000000001" customHeight="1" x14ac:dyDescent="0.25">
      <c r="B200" s="173" t="s">
        <v>162</v>
      </c>
      <c r="C200" s="174"/>
      <c r="D200" s="175"/>
      <c r="E200" s="120" t="s">
        <v>245</v>
      </c>
      <c r="F200" s="77"/>
      <c r="G200" s="77"/>
      <c r="H200" s="36"/>
      <c r="I200" s="36"/>
    </row>
    <row r="201" spans="2:9" ht="20.100000000000001" customHeight="1" x14ac:dyDescent="0.25">
      <c r="B201" s="173" t="s">
        <v>257</v>
      </c>
      <c r="C201" s="174"/>
      <c r="D201" s="175"/>
      <c r="E201" s="54" t="s">
        <v>245</v>
      </c>
      <c r="F201" s="77"/>
      <c r="G201" s="77"/>
      <c r="H201" s="36"/>
      <c r="I201" s="36"/>
    </row>
    <row r="202" spans="2:9" ht="20.100000000000001" customHeight="1" x14ac:dyDescent="0.25">
      <c r="B202" s="118">
        <v>1</v>
      </c>
      <c r="C202" s="119"/>
      <c r="D202" s="120"/>
      <c r="E202" s="54" t="s">
        <v>136</v>
      </c>
      <c r="F202" s="77"/>
      <c r="G202" s="77"/>
      <c r="H202" s="36"/>
      <c r="I202" s="36"/>
    </row>
    <row r="203" spans="2:9" ht="20.100000000000001" customHeight="1" x14ac:dyDescent="0.25">
      <c r="B203" s="118">
        <v>3</v>
      </c>
      <c r="C203" s="119"/>
      <c r="D203" s="120"/>
      <c r="E203" s="54" t="s">
        <v>4</v>
      </c>
      <c r="F203" s="77">
        <v>0</v>
      </c>
      <c r="G203" s="77">
        <v>1115</v>
      </c>
      <c r="H203" s="8">
        <v>0</v>
      </c>
      <c r="I203" s="36"/>
    </row>
    <row r="204" spans="2:9" ht="20.100000000000001" customHeight="1" x14ac:dyDescent="0.25">
      <c r="B204" s="118">
        <v>32</v>
      </c>
      <c r="C204" s="119"/>
      <c r="D204" s="120"/>
      <c r="E204" s="54" t="s">
        <v>12</v>
      </c>
      <c r="F204" s="77">
        <v>0</v>
      </c>
      <c r="G204" s="77">
        <v>1115</v>
      </c>
      <c r="H204" s="8">
        <v>0</v>
      </c>
      <c r="I204" s="36"/>
    </row>
    <row r="205" spans="2:9" ht="20.100000000000001" customHeight="1" x14ac:dyDescent="0.25">
      <c r="B205" s="118">
        <v>321</v>
      </c>
      <c r="C205" s="119"/>
      <c r="D205" s="120"/>
      <c r="E205" s="54" t="s">
        <v>28</v>
      </c>
      <c r="F205" s="77">
        <v>0</v>
      </c>
      <c r="G205" s="77">
        <v>1115</v>
      </c>
      <c r="H205" s="8">
        <v>0</v>
      </c>
      <c r="I205" s="36"/>
    </row>
    <row r="206" spans="2:9" ht="27.75" customHeight="1" x14ac:dyDescent="0.25">
      <c r="B206" s="118">
        <v>3212</v>
      </c>
      <c r="C206" s="119"/>
      <c r="D206" s="120"/>
      <c r="E206" s="54" t="s">
        <v>258</v>
      </c>
      <c r="F206" s="77">
        <v>0</v>
      </c>
      <c r="G206" s="77">
        <v>1115</v>
      </c>
      <c r="H206" s="8">
        <v>0</v>
      </c>
      <c r="I206" s="36"/>
    </row>
    <row r="207" spans="2:9" ht="27.75" customHeight="1" x14ac:dyDescent="0.25">
      <c r="B207" s="173" t="s">
        <v>162</v>
      </c>
      <c r="C207" s="174"/>
      <c r="D207" s="175"/>
      <c r="E207" s="120" t="s">
        <v>260</v>
      </c>
      <c r="F207" s="77"/>
      <c r="G207" s="77"/>
      <c r="H207" s="36"/>
      <c r="I207" s="36"/>
    </row>
    <row r="208" spans="2:9" ht="27.75" customHeight="1" x14ac:dyDescent="0.25">
      <c r="B208" s="173" t="s">
        <v>259</v>
      </c>
      <c r="C208" s="174"/>
      <c r="D208" s="175"/>
      <c r="E208" s="54" t="s">
        <v>260</v>
      </c>
      <c r="F208" s="77"/>
      <c r="G208" s="77"/>
      <c r="H208" s="36"/>
      <c r="I208" s="36"/>
    </row>
    <row r="209" spans="2:9" ht="27.75" customHeight="1" x14ac:dyDescent="0.25">
      <c r="B209" s="118">
        <v>1</v>
      </c>
      <c r="C209" s="119"/>
      <c r="D209" s="120"/>
      <c r="E209" s="54" t="s">
        <v>136</v>
      </c>
      <c r="F209" s="77"/>
      <c r="G209" s="77"/>
      <c r="H209" s="36"/>
      <c r="I209" s="36"/>
    </row>
    <row r="210" spans="2:9" ht="27.75" customHeight="1" x14ac:dyDescent="0.25">
      <c r="B210" s="118">
        <v>3</v>
      </c>
      <c r="C210" s="119"/>
      <c r="D210" s="120"/>
      <c r="E210" s="54" t="s">
        <v>4</v>
      </c>
      <c r="F210" s="77">
        <v>0</v>
      </c>
      <c r="G210" s="77">
        <v>531</v>
      </c>
      <c r="H210" s="8">
        <v>0</v>
      </c>
      <c r="I210" s="36"/>
    </row>
    <row r="211" spans="2:9" ht="27.75" customHeight="1" x14ac:dyDescent="0.25">
      <c r="B211" s="118">
        <v>32</v>
      </c>
      <c r="C211" s="119"/>
      <c r="D211" s="120"/>
      <c r="E211" s="54" t="s">
        <v>12</v>
      </c>
      <c r="F211" s="77">
        <v>0</v>
      </c>
      <c r="G211" s="77">
        <v>531</v>
      </c>
      <c r="H211" s="8">
        <v>0</v>
      </c>
      <c r="I211" s="36"/>
    </row>
    <row r="212" spans="2:9" ht="27.75" customHeight="1" x14ac:dyDescent="0.25">
      <c r="B212" s="118">
        <v>321</v>
      </c>
      <c r="C212" s="119"/>
      <c r="D212" s="120"/>
      <c r="E212" s="54" t="s">
        <v>28</v>
      </c>
      <c r="F212" s="77">
        <v>0</v>
      </c>
      <c r="G212" s="77">
        <v>531</v>
      </c>
      <c r="H212" s="8">
        <v>0</v>
      </c>
      <c r="I212" s="36"/>
    </row>
    <row r="213" spans="2:9" ht="20.100000000000001" customHeight="1" x14ac:dyDescent="0.25">
      <c r="B213" s="118">
        <v>3213</v>
      </c>
      <c r="C213" s="119"/>
      <c r="D213" s="120"/>
      <c r="E213" s="54" t="s">
        <v>105</v>
      </c>
      <c r="F213" s="77">
        <v>0</v>
      </c>
      <c r="G213" s="77">
        <v>531</v>
      </c>
      <c r="H213" s="8">
        <v>0</v>
      </c>
      <c r="I213" s="36"/>
    </row>
    <row r="214" spans="2:9" ht="20.100000000000001" customHeight="1" x14ac:dyDescent="0.25">
      <c r="B214" s="173" t="s">
        <v>162</v>
      </c>
      <c r="C214" s="174"/>
      <c r="D214" s="175"/>
      <c r="E214" s="54" t="s">
        <v>250</v>
      </c>
      <c r="F214" s="51"/>
      <c r="G214" s="51"/>
      <c r="H214" s="8"/>
      <c r="I214" s="8"/>
    </row>
    <row r="215" spans="2:9" ht="20.100000000000001" customHeight="1" x14ac:dyDescent="0.25">
      <c r="B215" s="173" t="s">
        <v>167</v>
      </c>
      <c r="C215" s="174"/>
      <c r="D215" s="175"/>
      <c r="E215" s="54" t="s">
        <v>250</v>
      </c>
      <c r="F215" s="51"/>
      <c r="G215" s="51"/>
      <c r="H215" s="8"/>
      <c r="I215" s="8"/>
    </row>
    <row r="216" spans="2:9" ht="20.100000000000001" customHeight="1" x14ac:dyDescent="0.25">
      <c r="B216" s="69">
        <v>1</v>
      </c>
      <c r="C216" s="70"/>
      <c r="D216" s="52"/>
      <c r="E216" s="54" t="s">
        <v>136</v>
      </c>
      <c r="F216" s="36"/>
      <c r="G216" s="36"/>
      <c r="H216" s="36"/>
      <c r="I216" s="36"/>
    </row>
    <row r="217" spans="2:9" ht="20.100000000000001" customHeight="1" x14ac:dyDescent="0.25">
      <c r="B217" s="69">
        <v>3</v>
      </c>
      <c r="C217" s="70"/>
      <c r="D217" s="52"/>
      <c r="E217" s="54" t="s">
        <v>4</v>
      </c>
      <c r="F217" s="61">
        <v>2655</v>
      </c>
      <c r="G217" s="61">
        <v>0</v>
      </c>
      <c r="H217" s="8">
        <v>0</v>
      </c>
      <c r="I217" s="36"/>
    </row>
    <row r="218" spans="2:9" ht="20.100000000000001" customHeight="1" x14ac:dyDescent="0.25">
      <c r="B218" s="69">
        <v>32</v>
      </c>
      <c r="C218" s="70"/>
      <c r="D218" s="52"/>
      <c r="E218" s="54" t="s">
        <v>12</v>
      </c>
      <c r="F218" s="61">
        <v>2655</v>
      </c>
      <c r="G218" s="61">
        <v>0</v>
      </c>
      <c r="H218" s="8">
        <v>0</v>
      </c>
      <c r="I218" s="36"/>
    </row>
    <row r="219" spans="2:9" ht="20.100000000000001" customHeight="1" x14ac:dyDescent="0.25">
      <c r="B219" s="69">
        <v>322</v>
      </c>
      <c r="C219" s="70"/>
      <c r="D219" s="52"/>
      <c r="E219" s="54" t="s">
        <v>81</v>
      </c>
      <c r="F219" s="61">
        <v>2655</v>
      </c>
      <c r="G219" s="61">
        <v>0</v>
      </c>
      <c r="H219" s="8">
        <v>0</v>
      </c>
      <c r="I219" s="36"/>
    </row>
    <row r="220" spans="2:9" ht="20.100000000000001" customHeight="1" x14ac:dyDescent="0.25">
      <c r="B220" s="69">
        <v>3223</v>
      </c>
      <c r="C220" s="70"/>
      <c r="D220" s="52"/>
      <c r="E220" s="54" t="s">
        <v>84</v>
      </c>
      <c r="F220" s="61">
        <v>2655</v>
      </c>
      <c r="G220" s="61">
        <v>0</v>
      </c>
      <c r="H220" s="8">
        <v>0</v>
      </c>
      <c r="I220" s="36"/>
    </row>
    <row r="221" spans="2:9" ht="20.100000000000001" customHeight="1" x14ac:dyDescent="0.25">
      <c r="B221" s="173" t="s">
        <v>162</v>
      </c>
      <c r="C221" s="174"/>
      <c r="D221" s="175"/>
      <c r="E221" s="54"/>
      <c r="F221" s="61"/>
      <c r="G221" s="61"/>
      <c r="H221" s="36"/>
      <c r="I221" s="36"/>
    </row>
    <row r="222" spans="2:9" ht="20.100000000000001" customHeight="1" x14ac:dyDescent="0.25">
      <c r="B222" s="173" t="s">
        <v>167</v>
      </c>
      <c r="C222" s="174"/>
      <c r="D222" s="175"/>
      <c r="E222" s="54" t="s">
        <v>346</v>
      </c>
      <c r="F222" s="61"/>
      <c r="G222" s="61"/>
      <c r="H222" s="36"/>
      <c r="I222" s="36"/>
    </row>
    <row r="223" spans="2:9" ht="20.100000000000001" customHeight="1" x14ac:dyDescent="0.25">
      <c r="B223" s="127">
        <v>1</v>
      </c>
      <c r="C223" s="128"/>
      <c r="D223" s="129"/>
      <c r="E223" s="54" t="s">
        <v>136</v>
      </c>
      <c r="F223" s="61"/>
      <c r="G223" s="61"/>
      <c r="H223" s="36"/>
      <c r="I223" s="36"/>
    </row>
    <row r="224" spans="2:9" ht="20.100000000000001" customHeight="1" x14ac:dyDescent="0.25">
      <c r="B224" s="127">
        <v>3</v>
      </c>
      <c r="C224" s="128"/>
      <c r="D224" s="129"/>
      <c r="E224" s="54" t="s">
        <v>4</v>
      </c>
      <c r="F224" s="8">
        <v>0</v>
      </c>
      <c r="G224" s="8">
        <v>0</v>
      </c>
      <c r="H224" s="36">
        <v>267</v>
      </c>
      <c r="I224" s="36"/>
    </row>
    <row r="225" spans="2:9" ht="20.100000000000001" customHeight="1" x14ac:dyDescent="0.25">
      <c r="B225" s="127">
        <v>32</v>
      </c>
      <c r="C225" s="128"/>
      <c r="D225" s="129"/>
      <c r="E225" s="54" t="s">
        <v>12</v>
      </c>
      <c r="F225" s="8">
        <v>0</v>
      </c>
      <c r="G225" s="8">
        <v>0</v>
      </c>
      <c r="H225" s="36">
        <v>267</v>
      </c>
      <c r="I225" s="36"/>
    </row>
    <row r="226" spans="2:9" ht="20.100000000000001" customHeight="1" x14ac:dyDescent="0.25">
      <c r="B226" s="127">
        <v>322</v>
      </c>
      <c r="C226" s="128"/>
      <c r="D226" s="129"/>
      <c r="E226" s="54" t="s">
        <v>81</v>
      </c>
      <c r="F226" s="8">
        <v>0</v>
      </c>
      <c r="G226" s="8">
        <v>0</v>
      </c>
      <c r="H226" s="36">
        <v>267</v>
      </c>
      <c r="I226" s="36"/>
    </row>
    <row r="227" spans="2:9" ht="25.5" customHeight="1" x14ac:dyDescent="0.25">
      <c r="B227" s="127">
        <v>3224</v>
      </c>
      <c r="C227" s="128"/>
      <c r="D227" s="129"/>
      <c r="E227" s="54" t="s">
        <v>347</v>
      </c>
      <c r="F227" s="8">
        <v>0</v>
      </c>
      <c r="G227" s="8">
        <v>0</v>
      </c>
      <c r="H227" s="36">
        <v>267</v>
      </c>
      <c r="I227" s="36"/>
    </row>
    <row r="228" spans="2:9" ht="20.100000000000001" customHeight="1" x14ac:dyDescent="0.25">
      <c r="B228" s="69" t="s">
        <v>162</v>
      </c>
      <c r="C228" s="70"/>
      <c r="D228" s="52"/>
      <c r="E228" s="54" t="s">
        <v>251</v>
      </c>
      <c r="F228" s="8">
        <v>0</v>
      </c>
      <c r="G228" s="8">
        <v>0</v>
      </c>
      <c r="H228" s="36"/>
      <c r="I228" s="36"/>
    </row>
    <row r="229" spans="2:9" ht="20.100000000000001" customHeight="1" x14ac:dyDescent="0.25">
      <c r="B229" s="173" t="s">
        <v>167</v>
      </c>
      <c r="C229" s="174"/>
      <c r="D229" s="175"/>
      <c r="E229" s="54" t="s">
        <v>251</v>
      </c>
      <c r="F229" s="51"/>
      <c r="G229" s="51"/>
      <c r="H229" s="8"/>
      <c r="I229" s="8"/>
    </row>
    <row r="230" spans="2:9" ht="20.100000000000001" customHeight="1" x14ac:dyDescent="0.25">
      <c r="B230" s="69">
        <v>1</v>
      </c>
      <c r="C230" s="70"/>
      <c r="D230" s="52"/>
      <c r="E230" s="54" t="s">
        <v>136</v>
      </c>
      <c r="F230" s="36"/>
      <c r="G230" s="36"/>
      <c r="H230" s="36"/>
      <c r="I230" s="36"/>
    </row>
    <row r="231" spans="2:9" ht="20.100000000000001" customHeight="1" x14ac:dyDescent="0.25">
      <c r="B231" s="69">
        <v>3</v>
      </c>
      <c r="C231" s="70"/>
      <c r="D231" s="52"/>
      <c r="E231" s="54" t="s">
        <v>4</v>
      </c>
      <c r="F231" s="61">
        <v>4512</v>
      </c>
      <c r="G231" s="61">
        <v>1550</v>
      </c>
      <c r="H231" s="8">
        <v>0</v>
      </c>
      <c r="I231" s="36"/>
    </row>
    <row r="232" spans="2:9" ht="20.100000000000001" customHeight="1" x14ac:dyDescent="0.25">
      <c r="B232" s="69">
        <v>32</v>
      </c>
      <c r="C232" s="70"/>
      <c r="D232" s="52"/>
      <c r="E232" s="54" t="s">
        <v>12</v>
      </c>
      <c r="F232" s="61">
        <v>4512</v>
      </c>
      <c r="G232" s="61">
        <v>1550</v>
      </c>
      <c r="H232" s="8">
        <v>0</v>
      </c>
      <c r="I232" s="36"/>
    </row>
    <row r="233" spans="2:9" ht="20.100000000000001" customHeight="1" x14ac:dyDescent="0.25">
      <c r="B233" s="69">
        <v>322</v>
      </c>
      <c r="C233" s="70"/>
      <c r="D233" s="52"/>
      <c r="E233" s="54" t="s">
        <v>81</v>
      </c>
      <c r="F233" s="61">
        <v>4512</v>
      </c>
      <c r="G233" s="61">
        <v>1550</v>
      </c>
      <c r="H233" s="8">
        <v>0</v>
      </c>
      <c r="I233" s="36"/>
    </row>
    <row r="234" spans="2:9" ht="20.100000000000001" customHeight="1" x14ac:dyDescent="0.25">
      <c r="B234" s="69">
        <v>3223</v>
      </c>
      <c r="C234" s="70"/>
      <c r="D234" s="52"/>
      <c r="E234" s="54" t="s">
        <v>251</v>
      </c>
      <c r="F234" s="61">
        <v>4512</v>
      </c>
      <c r="G234" s="61">
        <v>1550</v>
      </c>
      <c r="H234" s="8">
        <v>0</v>
      </c>
      <c r="I234" s="36"/>
    </row>
    <row r="235" spans="2:9" ht="20.100000000000001" customHeight="1" x14ac:dyDescent="0.25">
      <c r="B235" s="69" t="s">
        <v>162</v>
      </c>
      <c r="C235" s="70"/>
      <c r="D235" s="52"/>
      <c r="E235" s="54" t="s">
        <v>153</v>
      </c>
      <c r="F235" s="61"/>
      <c r="G235" s="61"/>
      <c r="H235" s="36"/>
      <c r="I235" s="36"/>
    </row>
    <row r="236" spans="2:9" ht="20.100000000000001" customHeight="1" x14ac:dyDescent="0.25">
      <c r="B236" s="173" t="s">
        <v>168</v>
      </c>
      <c r="C236" s="174"/>
      <c r="D236" s="175"/>
      <c r="E236" s="54" t="s">
        <v>153</v>
      </c>
      <c r="F236" s="51"/>
      <c r="G236" s="51"/>
      <c r="H236" s="8"/>
      <c r="I236" s="8"/>
    </row>
    <row r="237" spans="2:9" ht="20.100000000000001" customHeight="1" x14ac:dyDescent="0.25">
      <c r="B237" s="69">
        <v>1</v>
      </c>
      <c r="C237" s="70"/>
      <c r="D237" s="52"/>
      <c r="E237" s="54" t="s">
        <v>136</v>
      </c>
      <c r="F237" s="36"/>
      <c r="G237" s="36"/>
      <c r="H237" s="36"/>
      <c r="I237" s="36"/>
    </row>
    <row r="238" spans="2:9" ht="20.100000000000001" customHeight="1" x14ac:dyDescent="0.25">
      <c r="B238" s="69">
        <v>3</v>
      </c>
      <c r="C238" s="70"/>
      <c r="D238" s="52"/>
      <c r="E238" s="54" t="s">
        <v>4</v>
      </c>
      <c r="F238" s="61">
        <v>2671</v>
      </c>
      <c r="G238" s="61">
        <v>9555</v>
      </c>
      <c r="H238" s="61">
        <v>4226</v>
      </c>
      <c r="I238" s="36">
        <v>44</v>
      </c>
    </row>
    <row r="239" spans="2:9" ht="20.100000000000001" customHeight="1" x14ac:dyDescent="0.25">
      <c r="B239" s="69">
        <v>32</v>
      </c>
      <c r="C239" s="70"/>
      <c r="D239" s="52"/>
      <c r="E239" s="54" t="s">
        <v>12</v>
      </c>
      <c r="F239" s="61">
        <v>2671</v>
      </c>
      <c r="G239" s="61">
        <v>9555</v>
      </c>
      <c r="H239" s="61">
        <v>4226</v>
      </c>
      <c r="I239" s="36">
        <v>44</v>
      </c>
    </row>
    <row r="240" spans="2:9" ht="20.100000000000001" customHeight="1" x14ac:dyDescent="0.25">
      <c r="B240" s="69">
        <v>322</v>
      </c>
      <c r="C240" s="70"/>
      <c r="D240" s="52"/>
      <c r="E240" s="54" t="s">
        <v>81</v>
      </c>
      <c r="F240" s="61">
        <v>2671</v>
      </c>
      <c r="G240" s="61">
        <v>9555</v>
      </c>
      <c r="H240" s="61">
        <v>4226</v>
      </c>
      <c r="I240" s="36">
        <v>44</v>
      </c>
    </row>
    <row r="241" spans="2:9" ht="20.100000000000001" customHeight="1" x14ac:dyDescent="0.25">
      <c r="B241" s="69">
        <v>3227</v>
      </c>
      <c r="C241" s="70"/>
      <c r="D241" s="52"/>
      <c r="E241" s="54" t="s">
        <v>153</v>
      </c>
      <c r="F241" s="61">
        <v>2671</v>
      </c>
      <c r="G241" s="61">
        <v>9555</v>
      </c>
      <c r="H241" s="61">
        <v>4226</v>
      </c>
      <c r="I241" s="36">
        <v>44</v>
      </c>
    </row>
    <row r="242" spans="2:9" ht="20.100000000000001" customHeight="1" x14ac:dyDescent="0.25">
      <c r="B242" s="69" t="s">
        <v>162</v>
      </c>
      <c r="C242" s="70"/>
      <c r="D242" s="52"/>
      <c r="E242" s="54" t="s">
        <v>252</v>
      </c>
      <c r="F242" s="61"/>
      <c r="G242" s="61"/>
      <c r="H242" s="36"/>
      <c r="I242" s="36"/>
    </row>
    <row r="243" spans="2:9" ht="20.100000000000001" customHeight="1" x14ac:dyDescent="0.25">
      <c r="B243" s="173" t="s">
        <v>169</v>
      </c>
      <c r="C243" s="174"/>
      <c r="D243" s="175"/>
      <c r="E243" s="54" t="s">
        <v>252</v>
      </c>
      <c r="F243" s="51"/>
      <c r="G243" s="51"/>
      <c r="H243" s="8"/>
      <c r="I243" s="8"/>
    </row>
    <row r="244" spans="2:9" ht="20.100000000000001" customHeight="1" x14ac:dyDescent="0.25">
      <c r="B244" s="69">
        <v>1</v>
      </c>
      <c r="C244" s="70"/>
      <c r="D244" s="52"/>
      <c r="E244" s="54" t="s">
        <v>136</v>
      </c>
      <c r="F244" s="36"/>
      <c r="G244" s="36"/>
      <c r="H244" s="36"/>
      <c r="I244" s="36"/>
    </row>
    <row r="245" spans="2:9" ht="20.100000000000001" customHeight="1" x14ac:dyDescent="0.25">
      <c r="B245" s="69">
        <v>3</v>
      </c>
      <c r="C245" s="70"/>
      <c r="D245" s="52"/>
      <c r="E245" s="54" t="s">
        <v>4</v>
      </c>
      <c r="F245" s="61">
        <v>1593</v>
      </c>
      <c r="G245" s="36">
        <v>0</v>
      </c>
      <c r="H245" s="36">
        <v>210</v>
      </c>
      <c r="I245" s="36"/>
    </row>
    <row r="246" spans="2:9" ht="20.100000000000001" customHeight="1" x14ac:dyDescent="0.25">
      <c r="B246" s="69">
        <v>32</v>
      </c>
      <c r="C246" s="70"/>
      <c r="D246" s="52"/>
      <c r="E246" s="54" t="s">
        <v>12</v>
      </c>
      <c r="F246" s="61">
        <v>1593</v>
      </c>
      <c r="G246" s="36">
        <v>0</v>
      </c>
      <c r="H246" s="36">
        <v>210</v>
      </c>
      <c r="I246" s="36"/>
    </row>
    <row r="247" spans="2:9" ht="20.100000000000001" customHeight="1" x14ac:dyDescent="0.25">
      <c r="B247" s="69">
        <v>323</v>
      </c>
      <c r="C247" s="70"/>
      <c r="D247" s="52"/>
      <c r="E247" s="54" t="s">
        <v>88</v>
      </c>
      <c r="F247" s="61">
        <v>1593</v>
      </c>
      <c r="G247" s="36">
        <v>0</v>
      </c>
      <c r="H247" s="36">
        <v>210</v>
      </c>
      <c r="I247" s="36"/>
    </row>
    <row r="248" spans="2:9" ht="20.100000000000001" customHeight="1" x14ac:dyDescent="0.25">
      <c r="B248" s="69">
        <v>3231</v>
      </c>
      <c r="C248" s="70"/>
      <c r="D248" s="52"/>
      <c r="E248" s="54" t="s">
        <v>208</v>
      </c>
      <c r="F248" s="61">
        <v>1593</v>
      </c>
      <c r="G248" s="36">
        <v>0</v>
      </c>
      <c r="H248" s="36">
        <v>210</v>
      </c>
      <c r="I248" s="36"/>
    </row>
    <row r="249" spans="2:9" ht="20.100000000000001" customHeight="1" x14ac:dyDescent="0.25">
      <c r="B249" s="118" t="s">
        <v>162</v>
      </c>
      <c r="C249" s="119"/>
      <c r="D249" s="120"/>
      <c r="E249" s="54" t="s">
        <v>253</v>
      </c>
      <c r="F249" s="61"/>
      <c r="G249" s="36"/>
      <c r="H249" s="36"/>
      <c r="I249" s="36"/>
    </row>
    <row r="250" spans="2:9" ht="20.100000000000001" customHeight="1" x14ac:dyDescent="0.25">
      <c r="B250" s="173" t="s">
        <v>169</v>
      </c>
      <c r="C250" s="174"/>
      <c r="D250" s="175"/>
      <c r="E250" s="54" t="s">
        <v>253</v>
      </c>
      <c r="F250" s="61"/>
      <c r="G250" s="36"/>
      <c r="H250" s="36"/>
      <c r="I250" s="36"/>
    </row>
    <row r="251" spans="2:9" ht="20.100000000000001" customHeight="1" x14ac:dyDescent="0.25">
      <c r="B251" s="118">
        <v>1</v>
      </c>
      <c r="C251" s="119"/>
      <c r="D251" s="120"/>
      <c r="E251" s="54" t="s">
        <v>136</v>
      </c>
      <c r="F251" s="61"/>
      <c r="G251" s="36"/>
      <c r="H251" s="36"/>
      <c r="I251" s="36"/>
    </row>
    <row r="252" spans="2:9" ht="20.100000000000001" customHeight="1" x14ac:dyDescent="0.25">
      <c r="B252" s="118">
        <v>3</v>
      </c>
      <c r="C252" s="119"/>
      <c r="D252" s="120"/>
      <c r="E252" s="54" t="s">
        <v>4</v>
      </c>
      <c r="F252" s="61">
        <v>265</v>
      </c>
      <c r="G252" s="36">
        <v>0</v>
      </c>
      <c r="H252" s="8">
        <v>0</v>
      </c>
      <c r="I252" s="36"/>
    </row>
    <row r="253" spans="2:9" ht="20.100000000000001" customHeight="1" x14ac:dyDescent="0.25">
      <c r="B253" s="118">
        <v>32</v>
      </c>
      <c r="C253" s="119"/>
      <c r="D253" s="120"/>
      <c r="E253" s="54" t="s">
        <v>12</v>
      </c>
      <c r="F253" s="61">
        <v>265</v>
      </c>
      <c r="G253" s="36">
        <v>0</v>
      </c>
      <c r="H253" s="8">
        <v>0</v>
      </c>
      <c r="I253" s="36"/>
    </row>
    <row r="254" spans="2:9" ht="20.100000000000001" customHeight="1" x14ac:dyDescent="0.25">
      <c r="B254" s="118">
        <v>323</v>
      </c>
      <c r="C254" s="119"/>
      <c r="D254" s="120"/>
      <c r="E254" s="54" t="s">
        <v>88</v>
      </c>
      <c r="F254" s="61">
        <v>265</v>
      </c>
      <c r="G254" s="36">
        <v>0</v>
      </c>
      <c r="H254" s="8">
        <v>0</v>
      </c>
      <c r="I254" s="36"/>
    </row>
    <row r="255" spans="2:9" ht="20.100000000000001" customHeight="1" x14ac:dyDescent="0.25">
      <c r="B255" s="118">
        <v>3231</v>
      </c>
      <c r="C255" s="119"/>
      <c r="D255" s="120"/>
      <c r="E255" s="54" t="s">
        <v>208</v>
      </c>
      <c r="F255" s="61">
        <v>265</v>
      </c>
      <c r="G255" s="36">
        <v>0</v>
      </c>
      <c r="H255" s="8">
        <v>0</v>
      </c>
      <c r="I255" s="36"/>
    </row>
    <row r="256" spans="2:9" ht="20.100000000000001" customHeight="1" x14ac:dyDescent="0.25">
      <c r="B256" s="118" t="s">
        <v>162</v>
      </c>
      <c r="C256" s="119"/>
      <c r="D256" s="120"/>
      <c r="E256" s="54" t="s">
        <v>91</v>
      </c>
      <c r="F256" s="61"/>
      <c r="G256" s="36"/>
      <c r="H256" s="36"/>
      <c r="I256" s="36"/>
    </row>
    <row r="257" spans="2:9" ht="20.100000000000001" customHeight="1" x14ac:dyDescent="0.25">
      <c r="B257" s="173" t="s">
        <v>254</v>
      </c>
      <c r="C257" s="174"/>
      <c r="D257" s="175"/>
      <c r="E257" s="54" t="s">
        <v>91</v>
      </c>
      <c r="F257" s="61"/>
      <c r="G257" s="36"/>
      <c r="H257" s="36"/>
      <c r="I257" s="36"/>
    </row>
    <row r="258" spans="2:9" ht="20.100000000000001" customHeight="1" x14ac:dyDescent="0.25">
      <c r="B258" s="118">
        <v>1</v>
      </c>
      <c r="C258" s="119"/>
      <c r="D258" s="120"/>
      <c r="E258" s="54" t="s">
        <v>136</v>
      </c>
      <c r="F258" s="61"/>
      <c r="G258" s="36"/>
      <c r="H258" s="36"/>
      <c r="I258" s="36"/>
    </row>
    <row r="259" spans="2:9" ht="20.100000000000001" customHeight="1" x14ac:dyDescent="0.25">
      <c r="B259" s="118">
        <v>3</v>
      </c>
      <c r="C259" s="119"/>
      <c r="D259" s="120"/>
      <c r="E259" s="54" t="s">
        <v>4</v>
      </c>
      <c r="F259" s="61">
        <v>770</v>
      </c>
      <c r="G259" s="36">
        <v>0</v>
      </c>
      <c r="H259" s="36">
        <v>21</v>
      </c>
      <c r="I259" s="36"/>
    </row>
    <row r="260" spans="2:9" ht="20.100000000000001" customHeight="1" x14ac:dyDescent="0.25">
      <c r="B260" s="118">
        <v>32</v>
      </c>
      <c r="C260" s="119"/>
      <c r="D260" s="120"/>
      <c r="E260" s="54" t="s">
        <v>12</v>
      </c>
      <c r="F260" s="61">
        <v>770</v>
      </c>
      <c r="G260" s="36">
        <v>0</v>
      </c>
      <c r="H260" s="36">
        <v>21</v>
      </c>
      <c r="I260" s="36"/>
    </row>
    <row r="261" spans="2:9" ht="20.100000000000001" customHeight="1" x14ac:dyDescent="0.25">
      <c r="B261" s="118">
        <v>323</v>
      </c>
      <c r="C261" s="119"/>
      <c r="D261" s="120"/>
      <c r="E261" s="54" t="s">
        <v>88</v>
      </c>
      <c r="F261" s="61">
        <v>770</v>
      </c>
      <c r="G261" s="36">
        <v>0</v>
      </c>
      <c r="H261" s="36">
        <v>21</v>
      </c>
      <c r="I261" s="36"/>
    </row>
    <row r="262" spans="2:9" ht="20.100000000000001" customHeight="1" x14ac:dyDescent="0.25">
      <c r="B262" s="118">
        <v>3233</v>
      </c>
      <c r="C262" s="119"/>
      <c r="D262" s="120"/>
      <c r="E262" s="54" t="s">
        <v>91</v>
      </c>
      <c r="F262" s="61">
        <v>770</v>
      </c>
      <c r="G262" s="36">
        <v>0</v>
      </c>
      <c r="H262" s="36">
        <v>21</v>
      </c>
      <c r="I262" s="36"/>
    </row>
    <row r="263" spans="2:9" ht="20.100000000000001" customHeight="1" x14ac:dyDescent="0.25">
      <c r="B263" s="69" t="s">
        <v>162</v>
      </c>
      <c r="C263" s="70"/>
      <c r="D263" s="52"/>
      <c r="E263" s="54" t="s">
        <v>210</v>
      </c>
      <c r="F263" s="61"/>
      <c r="G263" s="61"/>
      <c r="H263" s="36"/>
      <c r="I263" s="36"/>
    </row>
    <row r="264" spans="2:9" ht="20.100000000000001" customHeight="1" x14ac:dyDescent="0.25">
      <c r="B264" s="173" t="s">
        <v>261</v>
      </c>
      <c r="C264" s="174"/>
      <c r="D264" s="175"/>
      <c r="E264" s="54" t="s">
        <v>210</v>
      </c>
      <c r="F264" s="51"/>
      <c r="G264" s="51"/>
      <c r="H264" s="8"/>
      <c r="I264" s="8"/>
    </row>
    <row r="265" spans="2:9" ht="20.100000000000001" customHeight="1" x14ac:dyDescent="0.25">
      <c r="B265" s="69">
        <v>1</v>
      </c>
      <c r="C265" s="70"/>
      <c r="D265" s="52"/>
      <c r="E265" s="54" t="s">
        <v>136</v>
      </c>
      <c r="F265" s="36"/>
      <c r="G265" s="36"/>
      <c r="H265" s="36"/>
      <c r="I265" s="36"/>
    </row>
    <row r="266" spans="2:9" ht="20.100000000000001" customHeight="1" x14ac:dyDescent="0.25">
      <c r="B266" s="69">
        <v>3</v>
      </c>
      <c r="C266" s="70"/>
      <c r="D266" s="52"/>
      <c r="E266" s="54" t="s">
        <v>4</v>
      </c>
      <c r="F266" s="61">
        <v>1190</v>
      </c>
      <c r="G266" s="61">
        <v>0</v>
      </c>
      <c r="H266" s="8">
        <v>0</v>
      </c>
      <c r="I266" s="36"/>
    </row>
    <row r="267" spans="2:9" ht="20.100000000000001" customHeight="1" x14ac:dyDescent="0.25">
      <c r="B267" s="69">
        <v>32</v>
      </c>
      <c r="C267" s="70"/>
      <c r="D267" s="52"/>
      <c r="E267" s="54" t="s">
        <v>12</v>
      </c>
      <c r="F267" s="61">
        <v>1190</v>
      </c>
      <c r="G267" s="61">
        <v>0</v>
      </c>
      <c r="H267" s="8">
        <v>0</v>
      </c>
      <c r="I267" s="36"/>
    </row>
    <row r="268" spans="2:9" ht="20.100000000000001" customHeight="1" x14ac:dyDescent="0.25">
      <c r="B268" s="69">
        <v>323</v>
      </c>
      <c r="C268" s="70"/>
      <c r="D268" s="52"/>
      <c r="E268" s="54" t="s">
        <v>88</v>
      </c>
      <c r="F268" s="61">
        <v>1190</v>
      </c>
      <c r="G268" s="61">
        <v>0</v>
      </c>
      <c r="H268" s="8">
        <v>0</v>
      </c>
      <c r="I268" s="36"/>
    </row>
    <row r="269" spans="2:9" ht="20.100000000000001" customHeight="1" x14ac:dyDescent="0.25">
      <c r="B269" s="69">
        <v>3234</v>
      </c>
      <c r="C269" s="70"/>
      <c r="D269" s="52"/>
      <c r="E269" s="54" t="s">
        <v>92</v>
      </c>
      <c r="F269" s="61">
        <v>1190</v>
      </c>
      <c r="G269" s="61">
        <v>0</v>
      </c>
      <c r="H269" s="8">
        <v>0</v>
      </c>
      <c r="I269" s="36"/>
    </row>
    <row r="270" spans="2:9" ht="20.100000000000001" customHeight="1" x14ac:dyDescent="0.25">
      <c r="B270" s="69" t="s">
        <v>162</v>
      </c>
      <c r="C270" s="70"/>
      <c r="D270" s="52"/>
      <c r="E270" s="54" t="s">
        <v>263</v>
      </c>
      <c r="F270" s="61"/>
      <c r="G270" s="61"/>
      <c r="H270" s="36"/>
      <c r="I270" s="36"/>
    </row>
    <row r="271" spans="2:9" ht="20.100000000000001" customHeight="1" x14ac:dyDescent="0.25">
      <c r="B271" s="173" t="s">
        <v>262</v>
      </c>
      <c r="C271" s="174"/>
      <c r="D271" s="175"/>
      <c r="E271" s="54" t="s">
        <v>263</v>
      </c>
      <c r="F271" s="51"/>
      <c r="G271" s="51"/>
      <c r="H271" s="8"/>
      <c r="I271" s="8"/>
    </row>
    <row r="272" spans="2:9" ht="20.100000000000001" customHeight="1" x14ac:dyDescent="0.25">
      <c r="B272" s="69">
        <v>1</v>
      </c>
      <c r="C272" s="70"/>
      <c r="D272" s="52"/>
      <c r="E272" s="54" t="s">
        <v>136</v>
      </c>
      <c r="F272" s="36"/>
      <c r="G272" s="36"/>
      <c r="H272" s="36"/>
      <c r="I272" s="36"/>
    </row>
    <row r="273" spans="2:9" ht="20.100000000000001" customHeight="1" x14ac:dyDescent="0.25">
      <c r="B273" s="69">
        <v>3</v>
      </c>
      <c r="C273" s="70"/>
      <c r="D273" s="52"/>
      <c r="E273" s="54" t="s">
        <v>4</v>
      </c>
      <c r="F273" s="61">
        <v>534</v>
      </c>
      <c r="G273" s="61">
        <v>0</v>
      </c>
      <c r="H273" s="8">
        <v>0</v>
      </c>
      <c r="I273" s="36"/>
    </row>
    <row r="274" spans="2:9" ht="20.100000000000001" customHeight="1" x14ac:dyDescent="0.25">
      <c r="B274" s="69">
        <v>32</v>
      </c>
      <c r="C274" s="70"/>
      <c r="D274" s="52"/>
      <c r="E274" s="54" t="s">
        <v>12</v>
      </c>
      <c r="F274" s="61">
        <v>534</v>
      </c>
      <c r="G274" s="61">
        <v>0</v>
      </c>
      <c r="H274" s="8">
        <v>0</v>
      </c>
      <c r="I274" s="36"/>
    </row>
    <row r="275" spans="2:9" ht="20.100000000000001" customHeight="1" x14ac:dyDescent="0.25">
      <c r="B275" s="69">
        <v>323</v>
      </c>
      <c r="C275" s="70"/>
      <c r="D275" s="52"/>
      <c r="E275" s="54" t="s">
        <v>88</v>
      </c>
      <c r="F275" s="61">
        <v>534</v>
      </c>
      <c r="G275" s="61">
        <v>0</v>
      </c>
      <c r="H275" s="8">
        <v>0</v>
      </c>
      <c r="I275" s="36"/>
    </row>
    <row r="276" spans="2:9" ht="20.100000000000001" customHeight="1" x14ac:dyDescent="0.25">
      <c r="B276" s="69">
        <v>3236</v>
      </c>
      <c r="C276" s="70"/>
      <c r="D276" s="52"/>
      <c r="E276" s="54" t="s">
        <v>93</v>
      </c>
      <c r="F276" s="61">
        <v>534</v>
      </c>
      <c r="G276" s="61">
        <v>0</v>
      </c>
      <c r="H276" s="8">
        <v>0</v>
      </c>
      <c r="I276" s="36"/>
    </row>
    <row r="277" spans="2:9" ht="16.5" customHeight="1" x14ac:dyDescent="0.25">
      <c r="B277" s="69" t="s">
        <v>162</v>
      </c>
      <c r="C277" s="70"/>
      <c r="D277" s="52"/>
      <c r="E277" s="54" t="s">
        <v>170</v>
      </c>
      <c r="F277" s="77"/>
      <c r="G277" s="77"/>
      <c r="H277" s="61"/>
      <c r="I277" s="36"/>
    </row>
    <row r="278" spans="2:9" ht="30" customHeight="1" x14ac:dyDescent="0.25">
      <c r="B278" s="173" t="s">
        <v>264</v>
      </c>
      <c r="C278" s="174"/>
      <c r="D278" s="175"/>
      <c r="E278" s="54" t="s">
        <v>170</v>
      </c>
      <c r="F278" s="77"/>
      <c r="G278" s="77"/>
      <c r="H278" s="61"/>
      <c r="I278" s="36"/>
    </row>
    <row r="279" spans="2:9" ht="24.75" customHeight="1" x14ac:dyDescent="0.25">
      <c r="B279" s="69">
        <v>1</v>
      </c>
      <c r="C279" s="70"/>
      <c r="D279" s="52"/>
      <c r="E279" s="54" t="s">
        <v>136</v>
      </c>
      <c r="F279" s="77"/>
      <c r="G279" s="77"/>
      <c r="H279" s="61"/>
      <c r="I279" s="36"/>
    </row>
    <row r="280" spans="2:9" ht="20.100000000000001" customHeight="1" x14ac:dyDescent="0.25">
      <c r="B280" s="69">
        <v>3</v>
      </c>
      <c r="C280" s="70"/>
      <c r="D280" s="52"/>
      <c r="E280" s="54" t="s">
        <v>4</v>
      </c>
      <c r="F280" s="77">
        <v>3318</v>
      </c>
      <c r="G280" s="77">
        <v>0</v>
      </c>
      <c r="H280" s="61">
        <v>4459</v>
      </c>
      <c r="I280" s="36"/>
    </row>
    <row r="281" spans="2:9" ht="20.100000000000001" customHeight="1" x14ac:dyDescent="0.25">
      <c r="B281" s="69">
        <v>32</v>
      </c>
      <c r="C281" s="70"/>
      <c r="D281" s="52"/>
      <c r="E281" s="54" t="s">
        <v>12</v>
      </c>
      <c r="F281" s="77">
        <v>3318</v>
      </c>
      <c r="G281" s="77">
        <v>0</v>
      </c>
      <c r="H281" s="61">
        <v>4459</v>
      </c>
      <c r="I281" s="36"/>
    </row>
    <row r="282" spans="2:9" ht="20.100000000000001" customHeight="1" x14ac:dyDescent="0.25">
      <c r="B282" s="69">
        <v>323</v>
      </c>
      <c r="C282" s="70"/>
      <c r="D282" s="52"/>
      <c r="E282" s="54" t="s">
        <v>88</v>
      </c>
      <c r="F282" s="77">
        <v>3318</v>
      </c>
      <c r="G282" s="77">
        <v>0</v>
      </c>
      <c r="H282" s="61">
        <v>4459</v>
      </c>
      <c r="I282" s="36"/>
    </row>
    <row r="283" spans="2:9" ht="20.100000000000001" customHeight="1" x14ac:dyDescent="0.25">
      <c r="B283" s="69">
        <v>3238</v>
      </c>
      <c r="C283" s="70"/>
      <c r="D283" s="52"/>
      <c r="E283" s="54" t="s">
        <v>94</v>
      </c>
      <c r="F283" s="77">
        <v>3318</v>
      </c>
      <c r="G283" s="77">
        <v>0</v>
      </c>
      <c r="H283" s="61">
        <v>4459</v>
      </c>
      <c r="I283" s="36"/>
    </row>
    <row r="284" spans="2:9" ht="20.100000000000001" customHeight="1" x14ac:dyDescent="0.25">
      <c r="B284" s="173" t="s">
        <v>162</v>
      </c>
      <c r="C284" s="174"/>
      <c r="D284" s="175"/>
      <c r="E284" s="54" t="s">
        <v>266</v>
      </c>
      <c r="F284" s="51"/>
      <c r="G284" s="51"/>
      <c r="H284" s="8"/>
      <c r="I284" s="8"/>
    </row>
    <row r="285" spans="2:9" ht="20.100000000000001" customHeight="1" x14ac:dyDescent="0.25">
      <c r="B285" s="173" t="s">
        <v>265</v>
      </c>
      <c r="C285" s="174"/>
      <c r="D285" s="175"/>
      <c r="E285" s="54" t="s">
        <v>266</v>
      </c>
      <c r="F285" s="51"/>
      <c r="G285" s="51"/>
      <c r="H285" s="8"/>
      <c r="I285" s="8"/>
    </row>
    <row r="286" spans="2:9" ht="20.100000000000001" customHeight="1" x14ac:dyDescent="0.25">
      <c r="B286" s="69">
        <v>1</v>
      </c>
      <c r="C286" s="70"/>
      <c r="D286" s="52"/>
      <c r="E286" s="54" t="s">
        <v>136</v>
      </c>
      <c r="F286" s="36"/>
      <c r="G286" s="36"/>
      <c r="H286" s="36"/>
      <c r="I286" s="36"/>
    </row>
    <row r="287" spans="2:9" ht="20.100000000000001" customHeight="1" x14ac:dyDescent="0.25">
      <c r="B287" s="69">
        <v>3</v>
      </c>
      <c r="C287" s="70"/>
      <c r="D287" s="52"/>
      <c r="E287" s="54" t="s">
        <v>4</v>
      </c>
      <c r="F287" s="61">
        <v>2125</v>
      </c>
      <c r="G287" s="61">
        <v>0</v>
      </c>
      <c r="H287" s="61">
        <v>188</v>
      </c>
      <c r="I287" s="36"/>
    </row>
    <row r="288" spans="2:9" ht="20.100000000000001" customHeight="1" x14ac:dyDescent="0.25">
      <c r="B288" s="69">
        <v>32</v>
      </c>
      <c r="C288" s="70"/>
      <c r="D288" s="52"/>
      <c r="E288" s="54" t="s">
        <v>12</v>
      </c>
      <c r="F288" s="61">
        <v>2125</v>
      </c>
      <c r="G288" s="61">
        <v>0</v>
      </c>
      <c r="H288" s="61">
        <v>188</v>
      </c>
      <c r="I288" s="36"/>
    </row>
    <row r="289" spans="2:9" ht="20.100000000000001" customHeight="1" x14ac:dyDescent="0.25">
      <c r="B289" s="69">
        <v>323</v>
      </c>
      <c r="C289" s="70"/>
      <c r="D289" s="52"/>
      <c r="E289" s="54" t="s">
        <v>88</v>
      </c>
      <c r="F289" s="61">
        <v>2125</v>
      </c>
      <c r="G289" s="61">
        <v>0</v>
      </c>
      <c r="H289" s="61">
        <v>188</v>
      </c>
      <c r="I289" s="36"/>
    </row>
    <row r="290" spans="2:9" ht="20.100000000000001" customHeight="1" x14ac:dyDescent="0.25">
      <c r="B290" s="69">
        <v>3239</v>
      </c>
      <c r="C290" s="70"/>
      <c r="D290" s="52"/>
      <c r="E290" s="54" t="s">
        <v>106</v>
      </c>
      <c r="F290" s="61">
        <v>2125</v>
      </c>
      <c r="G290" s="61">
        <v>0</v>
      </c>
      <c r="H290" s="61">
        <v>188</v>
      </c>
      <c r="I290" s="36"/>
    </row>
    <row r="291" spans="2:9" ht="20.100000000000001" customHeight="1" x14ac:dyDescent="0.25">
      <c r="B291" s="121" t="s">
        <v>162</v>
      </c>
      <c r="C291" s="122"/>
      <c r="D291" s="123"/>
      <c r="E291" s="54" t="s">
        <v>284</v>
      </c>
      <c r="F291" s="77"/>
      <c r="G291" s="77"/>
      <c r="H291" s="61"/>
      <c r="I291" s="36"/>
    </row>
    <row r="292" spans="2:9" ht="20.100000000000001" customHeight="1" x14ac:dyDescent="0.25">
      <c r="B292" s="173" t="s">
        <v>265</v>
      </c>
      <c r="C292" s="174"/>
      <c r="D292" s="175"/>
      <c r="E292" s="54" t="s">
        <v>284</v>
      </c>
      <c r="F292" s="77"/>
      <c r="G292" s="77"/>
      <c r="H292" s="61"/>
      <c r="I292" s="36"/>
    </row>
    <row r="293" spans="2:9" ht="20.100000000000001" customHeight="1" x14ac:dyDescent="0.25">
      <c r="B293" s="121">
        <v>1</v>
      </c>
      <c r="C293" s="122"/>
      <c r="D293" s="123"/>
      <c r="E293" s="54" t="s">
        <v>136</v>
      </c>
      <c r="F293" s="77"/>
      <c r="G293" s="77"/>
      <c r="H293" s="61"/>
      <c r="I293" s="36"/>
    </row>
    <row r="294" spans="2:9" ht="20.100000000000001" customHeight="1" x14ac:dyDescent="0.25">
      <c r="B294" s="121">
        <v>3</v>
      </c>
      <c r="C294" s="122"/>
      <c r="D294" s="123"/>
      <c r="E294" s="54" t="s">
        <v>4</v>
      </c>
      <c r="F294" s="77">
        <v>265</v>
      </c>
      <c r="G294" s="77">
        <v>0</v>
      </c>
      <c r="H294" s="8">
        <v>0</v>
      </c>
      <c r="I294" s="36"/>
    </row>
    <row r="295" spans="2:9" ht="20.100000000000001" customHeight="1" x14ac:dyDescent="0.25">
      <c r="B295" s="121">
        <v>32</v>
      </c>
      <c r="C295" s="122"/>
      <c r="D295" s="123"/>
      <c r="E295" s="54" t="s">
        <v>12</v>
      </c>
      <c r="F295" s="77">
        <v>265</v>
      </c>
      <c r="G295" s="77">
        <v>0</v>
      </c>
      <c r="H295" s="8">
        <v>0</v>
      </c>
      <c r="I295" s="36"/>
    </row>
    <row r="296" spans="2:9" ht="20.100000000000001" customHeight="1" x14ac:dyDescent="0.25">
      <c r="B296" s="121">
        <v>323</v>
      </c>
      <c r="C296" s="122"/>
      <c r="D296" s="123"/>
      <c r="E296" s="54" t="s">
        <v>88</v>
      </c>
      <c r="F296" s="77">
        <v>265</v>
      </c>
      <c r="G296" s="77">
        <v>0</v>
      </c>
      <c r="H296" s="8">
        <v>0</v>
      </c>
      <c r="I296" s="36"/>
    </row>
    <row r="297" spans="2:9" ht="20.100000000000001" customHeight="1" x14ac:dyDescent="0.25">
      <c r="B297" s="121">
        <v>3239</v>
      </c>
      <c r="C297" s="122"/>
      <c r="D297" s="123"/>
      <c r="E297" s="54" t="s">
        <v>106</v>
      </c>
      <c r="F297" s="77">
        <v>265</v>
      </c>
      <c r="G297" s="77">
        <v>0</v>
      </c>
      <c r="H297" s="8">
        <v>0</v>
      </c>
      <c r="I297" s="36"/>
    </row>
    <row r="298" spans="2:9" ht="20.100000000000001" customHeight="1" x14ac:dyDescent="0.25">
      <c r="B298" s="173" t="s">
        <v>162</v>
      </c>
      <c r="C298" s="174"/>
      <c r="D298" s="175"/>
      <c r="E298" s="54" t="s">
        <v>268</v>
      </c>
      <c r="F298" s="51"/>
      <c r="G298" s="51"/>
      <c r="H298" s="8"/>
      <c r="I298" s="8"/>
    </row>
    <row r="299" spans="2:9" ht="20.100000000000001" customHeight="1" x14ac:dyDescent="0.25">
      <c r="B299" s="173" t="s">
        <v>267</v>
      </c>
      <c r="C299" s="174"/>
      <c r="D299" s="175"/>
      <c r="E299" s="54" t="s">
        <v>268</v>
      </c>
      <c r="F299" s="51"/>
      <c r="G299" s="51"/>
      <c r="H299" s="8"/>
      <c r="I299" s="8"/>
    </row>
    <row r="300" spans="2:9" ht="20.100000000000001" customHeight="1" x14ac:dyDescent="0.25">
      <c r="B300" s="69">
        <v>1</v>
      </c>
      <c r="C300" s="70"/>
      <c r="D300" s="52"/>
      <c r="E300" s="54" t="s">
        <v>136</v>
      </c>
      <c r="F300" s="36"/>
      <c r="G300" s="36"/>
      <c r="H300" s="36"/>
      <c r="I300" s="36"/>
    </row>
    <row r="301" spans="2:9" ht="20.100000000000001" customHeight="1" x14ac:dyDescent="0.25">
      <c r="B301" s="69">
        <v>3</v>
      </c>
      <c r="C301" s="70"/>
      <c r="D301" s="52"/>
      <c r="E301" s="54" t="s">
        <v>4</v>
      </c>
      <c r="F301" s="61">
        <v>2655</v>
      </c>
      <c r="G301" s="36">
        <v>0</v>
      </c>
      <c r="H301" s="61">
        <v>366</v>
      </c>
      <c r="I301" s="36"/>
    </row>
    <row r="302" spans="2:9" ht="20.100000000000001" customHeight="1" x14ac:dyDescent="0.25">
      <c r="B302" s="69">
        <v>32</v>
      </c>
      <c r="C302" s="70"/>
      <c r="D302" s="52"/>
      <c r="E302" s="54" t="s">
        <v>12</v>
      </c>
      <c r="F302" s="61">
        <v>2655</v>
      </c>
      <c r="G302" s="36">
        <v>0</v>
      </c>
      <c r="H302" s="61">
        <v>366</v>
      </c>
      <c r="I302" s="36"/>
    </row>
    <row r="303" spans="2:9" ht="20.100000000000001" customHeight="1" x14ac:dyDescent="0.25">
      <c r="B303" s="69">
        <v>329</v>
      </c>
      <c r="C303" s="70"/>
      <c r="D303" s="52"/>
      <c r="E303" s="54" t="s">
        <v>95</v>
      </c>
      <c r="F303" s="61">
        <v>2655</v>
      </c>
      <c r="G303" s="36">
        <v>0</v>
      </c>
      <c r="H303" s="61">
        <v>366</v>
      </c>
      <c r="I303" s="36"/>
    </row>
    <row r="304" spans="2:9" ht="20.100000000000001" customHeight="1" x14ac:dyDescent="0.25">
      <c r="B304" s="69">
        <v>3292</v>
      </c>
      <c r="C304" s="70"/>
      <c r="D304" s="52"/>
      <c r="E304" s="54" t="s">
        <v>96</v>
      </c>
      <c r="F304" s="61">
        <v>2655</v>
      </c>
      <c r="G304" s="36">
        <v>0</v>
      </c>
      <c r="H304" s="36">
        <v>366</v>
      </c>
      <c r="I304" s="36"/>
    </row>
    <row r="305" spans="2:9" ht="20.100000000000001" customHeight="1" x14ac:dyDescent="0.25">
      <c r="B305" s="173" t="s">
        <v>162</v>
      </c>
      <c r="C305" s="174"/>
      <c r="D305" s="175"/>
      <c r="E305" s="54" t="s">
        <v>269</v>
      </c>
      <c r="F305" s="51"/>
      <c r="G305" s="51"/>
      <c r="H305" s="8"/>
      <c r="I305" s="8"/>
    </row>
    <row r="306" spans="2:9" ht="20.100000000000001" customHeight="1" x14ac:dyDescent="0.25">
      <c r="B306" s="173" t="s">
        <v>271</v>
      </c>
      <c r="C306" s="174"/>
      <c r="D306" s="175"/>
      <c r="E306" s="54" t="s">
        <v>269</v>
      </c>
      <c r="F306" s="51"/>
      <c r="G306" s="51"/>
      <c r="H306" s="8"/>
      <c r="I306" s="8"/>
    </row>
    <row r="307" spans="2:9" ht="20.100000000000001" customHeight="1" x14ac:dyDescent="0.25">
      <c r="B307" s="69">
        <v>1</v>
      </c>
      <c r="C307" s="70"/>
      <c r="D307" s="52"/>
      <c r="E307" s="54" t="s">
        <v>136</v>
      </c>
      <c r="F307" s="36"/>
      <c r="G307" s="36"/>
      <c r="H307" s="36"/>
      <c r="I307" s="36"/>
    </row>
    <row r="308" spans="2:9" ht="20.100000000000001" customHeight="1" x14ac:dyDescent="0.25">
      <c r="B308" s="69">
        <v>3</v>
      </c>
      <c r="C308" s="70"/>
      <c r="D308" s="52"/>
      <c r="E308" s="54" t="s">
        <v>4</v>
      </c>
      <c r="F308" s="36">
        <v>805</v>
      </c>
      <c r="G308" s="36">
        <v>0</v>
      </c>
      <c r="H308" s="36">
        <v>0</v>
      </c>
      <c r="I308" s="36"/>
    </row>
    <row r="309" spans="2:9" ht="20.100000000000001" customHeight="1" x14ac:dyDescent="0.25">
      <c r="B309" s="69">
        <v>32</v>
      </c>
      <c r="C309" s="70"/>
      <c r="D309" s="52"/>
      <c r="E309" s="54" t="s">
        <v>12</v>
      </c>
      <c r="F309" s="36">
        <v>805</v>
      </c>
      <c r="G309" s="36">
        <v>0</v>
      </c>
      <c r="H309" s="36">
        <v>0</v>
      </c>
      <c r="I309" s="36"/>
    </row>
    <row r="310" spans="2:9" ht="20.100000000000001" customHeight="1" x14ac:dyDescent="0.25">
      <c r="B310" s="69">
        <v>329</v>
      </c>
      <c r="C310" s="70"/>
      <c r="D310" s="52"/>
      <c r="E310" s="54" t="s">
        <v>95</v>
      </c>
      <c r="F310" s="36">
        <v>805</v>
      </c>
      <c r="G310" s="36">
        <v>0</v>
      </c>
      <c r="H310" s="36">
        <v>0</v>
      </c>
      <c r="I310" s="36"/>
    </row>
    <row r="311" spans="2:9" ht="20.100000000000001" customHeight="1" x14ac:dyDescent="0.25">
      <c r="B311" s="69">
        <v>3292</v>
      </c>
      <c r="C311" s="70"/>
      <c r="D311" s="52"/>
      <c r="E311" s="54" t="s">
        <v>270</v>
      </c>
      <c r="F311" s="36">
        <v>805</v>
      </c>
      <c r="G311" s="36">
        <v>0</v>
      </c>
      <c r="H311" s="36">
        <v>0</v>
      </c>
      <c r="I311" s="36"/>
    </row>
    <row r="312" spans="2:9" ht="20.100000000000001" customHeight="1" x14ac:dyDescent="0.25">
      <c r="B312" s="173" t="s">
        <v>162</v>
      </c>
      <c r="C312" s="174"/>
      <c r="D312" s="175"/>
      <c r="E312" s="54" t="s">
        <v>107</v>
      </c>
      <c r="F312" s="51"/>
      <c r="G312" s="51"/>
      <c r="H312" s="8"/>
      <c r="I312" s="8"/>
    </row>
    <row r="313" spans="2:9" ht="20.100000000000001" customHeight="1" x14ac:dyDescent="0.25">
      <c r="B313" s="173" t="s">
        <v>272</v>
      </c>
      <c r="C313" s="174"/>
      <c r="D313" s="175"/>
      <c r="E313" s="54" t="s">
        <v>107</v>
      </c>
      <c r="F313" s="51"/>
      <c r="G313" s="51"/>
      <c r="H313" s="8"/>
      <c r="I313" s="8"/>
    </row>
    <row r="314" spans="2:9" ht="20.100000000000001" customHeight="1" x14ac:dyDescent="0.25">
      <c r="B314" s="69">
        <v>1</v>
      </c>
      <c r="C314" s="70"/>
      <c r="D314" s="52"/>
      <c r="E314" s="54" t="s">
        <v>136</v>
      </c>
      <c r="F314" s="36"/>
      <c r="G314" s="36"/>
      <c r="H314" s="36"/>
      <c r="I314" s="36"/>
    </row>
    <row r="315" spans="2:9" ht="20.100000000000001" customHeight="1" x14ac:dyDescent="0.25">
      <c r="B315" s="69">
        <v>3</v>
      </c>
      <c r="C315" s="70"/>
      <c r="D315" s="52"/>
      <c r="E315" s="54" t="s">
        <v>4</v>
      </c>
      <c r="F315" s="61">
        <v>655</v>
      </c>
      <c r="G315" s="61">
        <v>0</v>
      </c>
      <c r="H315" s="36">
        <v>0</v>
      </c>
      <c r="I315" s="36"/>
    </row>
    <row r="316" spans="2:9" ht="20.100000000000001" customHeight="1" x14ac:dyDescent="0.25">
      <c r="B316" s="69">
        <v>32</v>
      </c>
      <c r="C316" s="70"/>
      <c r="D316" s="52"/>
      <c r="E316" s="54" t="s">
        <v>12</v>
      </c>
      <c r="F316" s="61">
        <v>655</v>
      </c>
      <c r="G316" s="61">
        <v>0</v>
      </c>
      <c r="H316" s="36">
        <v>0</v>
      </c>
      <c r="I316" s="36"/>
    </row>
    <row r="317" spans="2:9" ht="20.100000000000001" customHeight="1" x14ac:dyDescent="0.25">
      <c r="B317" s="69">
        <v>329</v>
      </c>
      <c r="C317" s="70"/>
      <c r="D317" s="52"/>
      <c r="E317" s="54" t="s">
        <v>95</v>
      </c>
      <c r="F317" s="61">
        <v>655</v>
      </c>
      <c r="G317" s="61">
        <v>0</v>
      </c>
      <c r="H317" s="36">
        <v>0</v>
      </c>
      <c r="I317" s="36"/>
    </row>
    <row r="318" spans="2:9" ht="20.100000000000001" customHeight="1" x14ac:dyDescent="0.25">
      <c r="B318" s="69">
        <v>3293</v>
      </c>
      <c r="C318" s="70"/>
      <c r="D318" s="52"/>
      <c r="E318" s="54" t="s">
        <v>107</v>
      </c>
      <c r="F318" s="61">
        <v>655</v>
      </c>
      <c r="G318" s="61">
        <v>0</v>
      </c>
      <c r="H318" s="36">
        <v>0</v>
      </c>
      <c r="I318" s="36"/>
    </row>
    <row r="319" spans="2:9" ht="20.100000000000001" customHeight="1" x14ac:dyDescent="0.25">
      <c r="B319" s="173" t="s">
        <v>162</v>
      </c>
      <c r="C319" s="174"/>
      <c r="D319" s="175"/>
      <c r="E319" s="52" t="s">
        <v>274</v>
      </c>
      <c r="F319" s="51"/>
      <c r="G319" s="51"/>
      <c r="H319" s="8"/>
      <c r="I319" s="8"/>
    </row>
    <row r="320" spans="2:9" ht="20.100000000000001" customHeight="1" x14ac:dyDescent="0.25">
      <c r="B320" s="173" t="s">
        <v>273</v>
      </c>
      <c r="C320" s="174"/>
      <c r="D320" s="175"/>
      <c r="E320" s="52" t="s">
        <v>274</v>
      </c>
      <c r="F320" s="51"/>
      <c r="G320" s="51"/>
      <c r="H320" s="8"/>
      <c r="I320" s="8"/>
    </row>
    <row r="321" spans="2:9" ht="20.100000000000001" customHeight="1" x14ac:dyDescent="0.25">
      <c r="B321" s="69">
        <v>1</v>
      </c>
      <c r="C321" s="70"/>
      <c r="D321" s="52"/>
      <c r="E321" s="54" t="s">
        <v>136</v>
      </c>
      <c r="F321" s="36"/>
      <c r="G321" s="36"/>
      <c r="H321" s="36"/>
      <c r="I321" s="36"/>
    </row>
    <row r="322" spans="2:9" ht="20.100000000000001" customHeight="1" x14ac:dyDescent="0.25">
      <c r="B322" s="69">
        <v>3</v>
      </c>
      <c r="C322" s="70"/>
      <c r="D322" s="52"/>
      <c r="E322" s="54" t="s">
        <v>4</v>
      </c>
      <c r="F322" s="61">
        <v>130</v>
      </c>
      <c r="G322" s="61">
        <v>0</v>
      </c>
      <c r="H322" s="36">
        <v>0</v>
      </c>
      <c r="I322" s="36"/>
    </row>
    <row r="323" spans="2:9" ht="20.100000000000001" customHeight="1" x14ac:dyDescent="0.25">
      <c r="B323" s="69">
        <v>32</v>
      </c>
      <c r="C323" s="70"/>
      <c r="D323" s="52"/>
      <c r="E323" s="54" t="s">
        <v>274</v>
      </c>
      <c r="F323" s="61">
        <v>130</v>
      </c>
      <c r="G323" s="61">
        <v>0</v>
      </c>
      <c r="H323" s="36">
        <v>0</v>
      </c>
      <c r="I323" s="36"/>
    </row>
    <row r="324" spans="2:9" ht="20.100000000000001" customHeight="1" x14ac:dyDescent="0.25">
      <c r="B324" s="69">
        <v>329</v>
      </c>
      <c r="C324" s="70"/>
      <c r="D324" s="52"/>
      <c r="E324" s="54" t="s">
        <v>95</v>
      </c>
      <c r="F324" s="61">
        <v>130</v>
      </c>
      <c r="G324" s="61">
        <v>0</v>
      </c>
      <c r="H324" s="36">
        <v>0</v>
      </c>
      <c r="I324" s="36"/>
    </row>
    <row r="325" spans="2:9" ht="20.100000000000001" customHeight="1" x14ac:dyDescent="0.25">
      <c r="B325" s="69">
        <v>3294</v>
      </c>
      <c r="C325" s="70"/>
      <c r="D325" s="52"/>
      <c r="E325" s="54" t="s">
        <v>108</v>
      </c>
      <c r="F325" s="61">
        <v>130</v>
      </c>
      <c r="G325" s="61">
        <v>0</v>
      </c>
      <c r="H325" s="36">
        <v>0</v>
      </c>
      <c r="I325" s="36"/>
    </row>
    <row r="326" spans="2:9" ht="20.100000000000001" customHeight="1" x14ac:dyDescent="0.25">
      <c r="B326" s="173" t="s">
        <v>162</v>
      </c>
      <c r="C326" s="174"/>
      <c r="D326" s="175"/>
      <c r="E326" s="54" t="s">
        <v>211</v>
      </c>
      <c r="F326" s="51"/>
      <c r="G326" s="51"/>
      <c r="H326" s="8"/>
      <c r="I326" s="8"/>
    </row>
    <row r="327" spans="2:9" ht="20.100000000000001" customHeight="1" x14ac:dyDescent="0.25">
      <c r="B327" s="173" t="s">
        <v>275</v>
      </c>
      <c r="C327" s="174"/>
      <c r="D327" s="175"/>
      <c r="E327" s="54" t="s">
        <v>211</v>
      </c>
      <c r="F327" s="51"/>
      <c r="G327" s="51"/>
      <c r="H327" s="8"/>
      <c r="I327" s="8"/>
    </row>
    <row r="328" spans="2:9" ht="20.100000000000001" customHeight="1" x14ac:dyDescent="0.25">
      <c r="B328" s="69">
        <v>1</v>
      </c>
      <c r="C328" s="70"/>
      <c r="D328" s="52"/>
      <c r="E328" s="54" t="s">
        <v>136</v>
      </c>
      <c r="F328" s="36"/>
      <c r="G328" s="36"/>
      <c r="H328" s="36"/>
      <c r="I328" s="36"/>
    </row>
    <row r="329" spans="2:9" ht="20.100000000000001" customHeight="1" x14ac:dyDescent="0.25">
      <c r="B329" s="69">
        <v>3</v>
      </c>
      <c r="C329" s="70"/>
      <c r="D329" s="52"/>
      <c r="E329" s="54" t="s">
        <v>4</v>
      </c>
      <c r="F329" s="36">
        <v>270</v>
      </c>
      <c r="G329" s="36">
        <v>0</v>
      </c>
      <c r="H329" s="36">
        <v>0</v>
      </c>
      <c r="I329" s="36"/>
    </row>
    <row r="330" spans="2:9" ht="20.100000000000001" customHeight="1" x14ac:dyDescent="0.25">
      <c r="B330" s="69">
        <v>32</v>
      </c>
      <c r="C330" s="70"/>
      <c r="D330" s="52"/>
      <c r="E330" s="54" t="s">
        <v>276</v>
      </c>
      <c r="F330" s="36">
        <v>270</v>
      </c>
      <c r="G330" s="36">
        <v>0</v>
      </c>
      <c r="H330" s="36">
        <v>0</v>
      </c>
      <c r="I330" s="36"/>
    </row>
    <row r="331" spans="2:9" ht="20.100000000000001" customHeight="1" x14ac:dyDescent="0.25">
      <c r="B331" s="69">
        <v>329</v>
      </c>
      <c r="C331" s="70"/>
      <c r="D331" s="52"/>
      <c r="E331" s="54" t="s">
        <v>95</v>
      </c>
      <c r="F331" s="36">
        <v>270</v>
      </c>
      <c r="G331" s="36">
        <v>0</v>
      </c>
      <c r="H331" s="36">
        <v>0</v>
      </c>
      <c r="I331" s="36"/>
    </row>
    <row r="332" spans="2:9" ht="20.100000000000001" customHeight="1" x14ac:dyDescent="0.25">
      <c r="B332" s="69">
        <v>3299</v>
      </c>
      <c r="C332" s="70"/>
      <c r="D332" s="52"/>
      <c r="E332" s="54" t="s">
        <v>95</v>
      </c>
      <c r="F332" s="36">
        <v>270</v>
      </c>
      <c r="G332" s="36">
        <v>0</v>
      </c>
      <c r="H332" s="36">
        <v>0</v>
      </c>
      <c r="I332" s="36"/>
    </row>
    <row r="333" spans="2:9" ht="20.100000000000001" customHeight="1" x14ac:dyDescent="0.25">
      <c r="B333" s="173" t="s">
        <v>162</v>
      </c>
      <c r="C333" s="174"/>
      <c r="D333" s="175"/>
      <c r="E333" s="54" t="s">
        <v>95</v>
      </c>
      <c r="F333" s="71"/>
      <c r="G333" s="71"/>
      <c r="H333" s="36"/>
      <c r="I333" s="36"/>
    </row>
    <row r="334" spans="2:9" ht="20.100000000000001" customHeight="1" x14ac:dyDescent="0.25">
      <c r="B334" s="173" t="s">
        <v>277</v>
      </c>
      <c r="C334" s="174"/>
      <c r="D334" s="175"/>
      <c r="E334" s="54" t="s">
        <v>95</v>
      </c>
      <c r="F334" s="71"/>
      <c r="G334" s="71"/>
      <c r="H334" s="36"/>
      <c r="I334" s="36"/>
    </row>
    <row r="335" spans="2:9" ht="20.100000000000001" customHeight="1" x14ac:dyDescent="0.25">
      <c r="B335" s="121">
        <v>1</v>
      </c>
      <c r="C335" s="122"/>
      <c r="D335" s="123"/>
      <c r="E335" s="54" t="s">
        <v>136</v>
      </c>
      <c r="F335" s="71"/>
      <c r="G335" s="71"/>
      <c r="H335" s="36"/>
      <c r="I335" s="36"/>
    </row>
    <row r="336" spans="2:9" ht="20.100000000000001" customHeight="1" x14ac:dyDescent="0.25">
      <c r="B336" s="121">
        <v>3</v>
      </c>
      <c r="C336" s="122"/>
      <c r="D336" s="123"/>
      <c r="E336" s="54" t="s">
        <v>4</v>
      </c>
      <c r="F336" s="71">
        <v>130</v>
      </c>
      <c r="G336" s="71">
        <v>0</v>
      </c>
      <c r="H336" s="36">
        <v>0</v>
      </c>
      <c r="I336" s="36"/>
    </row>
    <row r="337" spans="2:9" ht="20.100000000000001" customHeight="1" x14ac:dyDescent="0.25">
      <c r="B337" s="121">
        <v>32</v>
      </c>
      <c r="C337" s="122"/>
      <c r="D337" s="123"/>
      <c r="E337" s="54" t="s">
        <v>276</v>
      </c>
      <c r="F337" s="71">
        <v>130</v>
      </c>
      <c r="G337" s="71">
        <v>0</v>
      </c>
      <c r="H337" s="36">
        <v>0</v>
      </c>
      <c r="I337" s="36"/>
    </row>
    <row r="338" spans="2:9" ht="20.100000000000001" customHeight="1" x14ac:dyDescent="0.25">
      <c r="B338" s="121">
        <v>329</v>
      </c>
      <c r="C338" s="122"/>
      <c r="D338" s="123"/>
      <c r="E338" s="54" t="s">
        <v>95</v>
      </c>
      <c r="F338" s="71">
        <v>130</v>
      </c>
      <c r="G338" s="71">
        <v>0</v>
      </c>
      <c r="H338" s="36">
        <v>0</v>
      </c>
      <c r="I338" s="36"/>
    </row>
    <row r="339" spans="2:9" ht="20.100000000000001" customHeight="1" x14ac:dyDescent="0.25">
      <c r="B339" s="121">
        <v>3299</v>
      </c>
      <c r="C339" s="122"/>
      <c r="D339" s="123"/>
      <c r="E339" s="54" t="s">
        <v>95</v>
      </c>
      <c r="F339" s="71">
        <v>130</v>
      </c>
      <c r="G339" s="71">
        <v>0</v>
      </c>
      <c r="H339" s="36">
        <v>0</v>
      </c>
      <c r="I339" s="36"/>
    </row>
    <row r="340" spans="2:9" ht="20.100000000000001" customHeight="1" x14ac:dyDescent="0.25">
      <c r="B340" s="173" t="s">
        <v>162</v>
      </c>
      <c r="C340" s="174"/>
      <c r="D340" s="175"/>
      <c r="E340" s="54" t="s">
        <v>278</v>
      </c>
      <c r="F340" s="71"/>
      <c r="G340" s="71"/>
      <c r="H340" s="36"/>
      <c r="I340" s="36"/>
    </row>
    <row r="341" spans="2:9" ht="20.100000000000001" customHeight="1" x14ac:dyDescent="0.25">
      <c r="B341" s="173" t="s">
        <v>171</v>
      </c>
      <c r="C341" s="174"/>
      <c r="D341" s="175"/>
      <c r="E341" s="54" t="s">
        <v>278</v>
      </c>
      <c r="F341" s="71"/>
      <c r="G341" s="71"/>
      <c r="H341" s="36"/>
      <c r="I341" s="36"/>
    </row>
    <row r="342" spans="2:9" ht="20.100000000000001" customHeight="1" x14ac:dyDescent="0.25">
      <c r="B342" s="121">
        <v>1</v>
      </c>
      <c r="C342" s="122"/>
      <c r="D342" s="123"/>
      <c r="E342" s="54" t="s">
        <v>136</v>
      </c>
      <c r="F342" s="71"/>
      <c r="G342" s="71"/>
      <c r="H342" s="36"/>
      <c r="I342" s="36"/>
    </row>
    <row r="343" spans="2:9" ht="20.100000000000001" customHeight="1" x14ac:dyDescent="0.25">
      <c r="B343" s="121">
        <v>3</v>
      </c>
      <c r="C343" s="122"/>
      <c r="D343" s="123"/>
      <c r="E343" s="54" t="s">
        <v>4</v>
      </c>
      <c r="F343" s="77">
        <v>1601</v>
      </c>
      <c r="G343" s="71">
        <v>0</v>
      </c>
      <c r="H343" s="36">
        <v>0</v>
      </c>
      <c r="I343" s="36"/>
    </row>
    <row r="344" spans="2:9" ht="20.100000000000001" customHeight="1" x14ac:dyDescent="0.25">
      <c r="B344" s="121">
        <v>34</v>
      </c>
      <c r="C344" s="122"/>
      <c r="D344" s="123"/>
      <c r="E344" s="54" t="s">
        <v>99</v>
      </c>
      <c r="F344" s="77">
        <v>1601</v>
      </c>
      <c r="G344" s="71">
        <v>0</v>
      </c>
      <c r="H344" s="36">
        <v>0</v>
      </c>
      <c r="I344" s="36"/>
    </row>
    <row r="345" spans="2:9" ht="20.100000000000001" customHeight="1" x14ac:dyDescent="0.25">
      <c r="B345" s="121">
        <v>343</v>
      </c>
      <c r="C345" s="122"/>
      <c r="D345" s="123"/>
      <c r="E345" s="54" t="s">
        <v>98</v>
      </c>
      <c r="F345" s="77">
        <v>1601</v>
      </c>
      <c r="G345" s="71">
        <v>0</v>
      </c>
      <c r="H345" s="36">
        <v>0</v>
      </c>
      <c r="I345" s="36"/>
    </row>
    <row r="346" spans="2:9" ht="20.100000000000001" customHeight="1" x14ac:dyDescent="0.25">
      <c r="B346" s="121">
        <v>3231</v>
      </c>
      <c r="C346" s="122"/>
      <c r="D346" s="123"/>
      <c r="E346" s="54" t="s">
        <v>172</v>
      </c>
      <c r="F346" s="77">
        <v>1601</v>
      </c>
      <c r="G346" s="71">
        <v>0</v>
      </c>
      <c r="H346" s="36">
        <v>0</v>
      </c>
      <c r="I346" s="36"/>
    </row>
    <row r="347" spans="2:9" ht="20.100000000000001" customHeight="1" x14ac:dyDescent="0.25">
      <c r="B347" s="173" t="s">
        <v>162</v>
      </c>
      <c r="C347" s="174"/>
      <c r="D347" s="175"/>
      <c r="E347" s="54" t="s">
        <v>279</v>
      </c>
      <c r="F347" s="71"/>
      <c r="G347" s="71"/>
      <c r="H347" s="36"/>
      <c r="I347" s="36"/>
    </row>
    <row r="348" spans="2:9" ht="20.100000000000001" customHeight="1" x14ac:dyDescent="0.25">
      <c r="B348" s="173" t="s">
        <v>171</v>
      </c>
      <c r="C348" s="174"/>
      <c r="D348" s="175"/>
      <c r="E348" s="54" t="s">
        <v>279</v>
      </c>
      <c r="F348" s="71"/>
      <c r="G348" s="71"/>
      <c r="H348" s="36"/>
      <c r="I348" s="36"/>
    </row>
    <row r="349" spans="2:9" ht="20.100000000000001" customHeight="1" x14ac:dyDescent="0.25">
      <c r="B349" s="121">
        <v>1</v>
      </c>
      <c r="C349" s="122"/>
      <c r="D349" s="123"/>
      <c r="E349" s="54" t="s">
        <v>136</v>
      </c>
      <c r="F349" s="71"/>
      <c r="G349" s="71"/>
      <c r="H349" s="36"/>
      <c r="I349" s="36"/>
    </row>
    <row r="350" spans="2:9" ht="20.100000000000001" customHeight="1" x14ac:dyDescent="0.25">
      <c r="B350" s="121">
        <v>3</v>
      </c>
      <c r="C350" s="122"/>
      <c r="D350" s="123"/>
      <c r="E350" s="54" t="s">
        <v>4</v>
      </c>
      <c r="F350" s="71">
        <v>260</v>
      </c>
      <c r="G350" s="71">
        <v>0</v>
      </c>
      <c r="H350" s="36">
        <v>0</v>
      </c>
      <c r="I350" s="36"/>
    </row>
    <row r="351" spans="2:9" ht="20.100000000000001" customHeight="1" x14ac:dyDescent="0.25">
      <c r="B351" s="121">
        <v>34</v>
      </c>
      <c r="C351" s="122"/>
      <c r="D351" s="123"/>
      <c r="E351" s="54" t="s">
        <v>99</v>
      </c>
      <c r="F351" s="71">
        <v>260</v>
      </c>
      <c r="G351" s="71">
        <v>0</v>
      </c>
      <c r="H351" s="36">
        <v>0</v>
      </c>
      <c r="I351" s="36"/>
    </row>
    <row r="352" spans="2:9" ht="20.100000000000001" customHeight="1" x14ac:dyDescent="0.25">
      <c r="B352" s="121">
        <v>343</v>
      </c>
      <c r="C352" s="122"/>
      <c r="D352" s="123"/>
      <c r="E352" s="54" t="s">
        <v>98</v>
      </c>
      <c r="F352" s="71">
        <v>260</v>
      </c>
      <c r="G352" s="71">
        <v>0</v>
      </c>
      <c r="H352" s="36">
        <v>0</v>
      </c>
      <c r="I352" s="36"/>
    </row>
    <row r="353" spans="2:9" ht="20.100000000000001" customHeight="1" x14ac:dyDescent="0.25">
      <c r="B353" s="121">
        <v>3231</v>
      </c>
      <c r="C353" s="122"/>
      <c r="D353" s="123"/>
      <c r="E353" s="54" t="s">
        <v>172</v>
      </c>
      <c r="F353" s="71">
        <v>260</v>
      </c>
      <c r="G353" s="71">
        <v>0</v>
      </c>
      <c r="H353" s="36">
        <v>0</v>
      </c>
      <c r="I353" s="36"/>
    </row>
    <row r="354" spans="2:9" ht="20.100000000000001" customHeight="1" x14ac:dyDescent="0.25">
      <c r="B354" s="173" t="s">
        <v>162</v>
      </c>
      <c r="C354" s="174"/>
      <c r="D354" s="175"/>
      <c r="E354" s="54" t="s">
        <v>279</v>
      </c>
      <c r="F354" s="71"/>
      <c r="G354" s="71"/>
      <c r="H354" s="36"/>
      <c r="I354" s="36"/>
    </row>
    <row r="355" spans="2:9" ht="20.100000000000001" customHeight="1" x14ac:dyDescent="0.25">
      <c r="B355" s="173" t="s">
        <v>280</v>
      </c>
      <c r="C355" s="174"/>
      <c r="D355" s="175"/>
      <c r="E355" s="54" t="s">
        <v>279</v>
      </c>
      <c r="F355" s="71"/>
      <c r="G355" s="71"/>
      <c r="H355" s="36"/>
      <c r="I355" s="36"/>
    </row>
    <row r="356" spans="2:9" ht="20.100000000000001" customHeight="1" x14ac:dyDescent="0.25">
      <c r="B356" s="121">
        <v>1</v>
      </c>
      <c r="C356" s="122"/>
      <c r="D356" s="123"/>
      <c r="E356" s="54" t="s">
        <v>136</v>
      </c>
      <c r="F356" s="71"/>
      <c r="G356" s="71"/>
      <c r="H356" s="36"/>
      <c r="I356" s="36"/>
    </row>
    <row r="357" spans="2:9" ht="20.100000000000001" customHeight="1" x14ac:dyDescent="0.25">
      <c r="B357" s="121">
        <v>3</v>
      </c>
      <c r="C357" s="122"/>
      <c r="D357" s="123"/>
      <c r="E357" s="54" t="s">
        <v>4</v>
      </c>
      <c r="F357" s="71">
        <v>130</v>
      </c>
      <c r="G357" s="71">
        <v>0</v>
      </c>
      <c r="H357" s="36">
        <v>0</v>
      </c>
      <c r="I357" s="36"/>
    </row>
    <row r="358" spans="2:9" ht="20.100000000000001" customHeight="1" x14ac:dyDescent="0.25">
      <c r="B358" s="121">
        <v>34</v>
      </c>
      <c r="C358" s="122"/>
      <c r="D358" s="123"/>
      <c r="E358" s="54" t="s">
        <v>99</v>
      </c>
      <c r="F358" s="71">
        <v>130</v>
      </c>
      <c r="G358" s="71">
        <v>0</v>
      </c>
      <c r="H358" s="36">
        <v>0</v>
      </c>
      <c r="I358" s="36"/>
    </row>
    <row r="359" spans="2:9" ht="20.100000000000001" customHeight="1" x14ac:dyDescent="0.25">
      <c r="B359" s="121">
        <v>343</v>
      </c>
      <c r="C359" s="122"/>
      <c r="D359" s="123"/>
      <c r="E359" s="54" t="s">
        <v>98</v>
      </c>
      <c r="F359" s="71">
        <v>130</v>
      </c>
      <c r="G359" s="71">
        <v>0</v>
      </c>
      <c r="H359" s="36">
        <v>0</v>
      </c>
      <c r="I359" s="36"/>
    </row>
    <row r="360" spans="2:9" ht="20.100000000000001" customHeight="1" x14ac:dyDescent="0.25">
      <c r="B360" s="121">
        <v>3439</v>
      </c>
      <c r="C360" s="122"/>
      <c r="D360" s="123"/>
      <c r="E360" s="54" t="s">
        <v>281</v>
      </c>
      <c r="F360" s="71">
        <v>130</v>
      </c>
      <c r="G360" s="71">
        <v>0</v>
      </c>
      <c r="H360" s="36">
        <v>0</v>
      </c>
      <c r="I360" s="36"/>
    </row>
    <row r="361" spans="2:9" ht="20.100000000000001" customHeight="1" x14ac:dyDescent="0.25">
      <c r="B361" s="173" t="s">
        <v>162</v>
      </c>
      <c r="C361" s="174"/>
      <c r="D361" s="175"/>
      <c r="E361" s="54" t="s">
        <v>101</v>
      </c>
      <c r="F361" s="51"/>
      <c r="G361" s="51"/>
      <c r="H361" s="8"/>
      <c r="I361" s="8"/>
    </row>
    <row r="362" spans="2:9" ht="20.100000000000001" customHeight="1" x14ac:dyDescent="0.25">
      <c r="B362" s="173" t="s">
        <v>173</v>
      </c>
      <c r="C362" s="174"/>
      <c r="D362" s="175"/>
      <c r="E362" s="54" t="s">
        <v>101</v>
      </c>
      <c r="F362" s="51"/>
      <c r="G362" s="51"/>
      <c r="H362" s="8"/>
      <c r="I362" s="8"/>
    </row>
    <row r="363" spans="2:9" ht="20.100000000000001" customHeight="1" x14ac:dyDescent="0.25">
      <c r="B363" s="69">
        <v>1</v>
      </c>
      <c r="C363" s="70"/>
      <c r="D363" s="52"/>
      <c r="E363" s="54" t="s">
        <v>136</v>
      </c>
      <c r="F363" s="36"/>
      <c r="G363" s="36"/>
      <c r="H363" s="36"/>
      <c r="I363" s="36"/>
    </row>
    <row r="364" spans="2:9" ht="20.100000000000001" customHeight="1" x14ac:dyDescent="0.25">
      <c r="B364" s="69">
        <v>4</v>
      </c>
      <c r="C364" s="70"/>
      <c r="D364" s="52"/>
      <c r="E364" s="54" t="s">
        <v>6</v>
      </c>
      <c r="F364" s="61">
        <v>1195</v>
      </c>
      <c r="G364" s="61">
        <v>0</v>
      </c>
      <c r="H364" s="36">
        <v>0</v>
      </c>
      <c r="I364" s="36"/>
    </row>
    <row r="365" spans="2:9" ht="24.75" customHeight="1" x14ac:dyDescent="0.25">
      <c r="B365" s="69">
        <v>42</v>
      </c>
      <c r="C365" s="70"/>
      <c r="D365" s="52"/>
      <c r="E365" s="54" t="s">
        <v>174</v>
      </c>
      <c r="F365" s="61">
        <v>1195</v>
      </c>
      <c r="G365" s="61">
        <v>0</v>
      </c>
      <c r="H365" s="36">
        <v>0</v>
      </c>
      <c r="I365" s="36"/>
    </row>
    <row r="366" spans="2:9" ht="20.100000000000001" customHeight="1" x14ac:dyDescent="0.25">
      <c r="B366" s="69">
        <v>422</v>
      </c>
      <c r="C366" s="70"/>
      <c r="D366" s="52"/>
      <c r="E366" s="54" t="s">
        <v>100</v>
      </c>
      <c r="F366" s="61">
        <v>1195</v>
      </c>
      <c r="G366" s="61">
        <v>0</v>
      </c>
      <c r="H366" s="36">
        <v>0</v>
      </c>
      <c r="I366" s="36"/>
    </row>
    <row r="367" spans="2:9" ht="20.100000000000001" customHeight="1" x14ac:dyDescent="0.25">
      <c r="B367" s="69">
        <v>4221</v>
      </c>
      <c r="C367" s="70"/>
      <c r="D367" s="52"/>
      <c r="E367" s="54" t="s">
        <v>101</v>
      </c>
      <c r="F367" s="61">
        <v>1195</v>
      </c>
      <c r="G367" s="61">
        <v>0</v>
      </c>
      <c r="H367" s="36">
        <v>0</v>
      </c>
      <c r="I367" s="36"/>
    </row>
    <row r="368" spans="2:9" ht="20.100000000000001" customHeight="1" x14ac:dyDescent="0.25">
      <c r="B368" s="173" t="s">
        <v>162</v>
      </c>
      <c r="C368" s="174"/>
      <c r="D368" s="175"/>
      <c r="E368" s="54" t="s">
        <v>204</v>
      </c>
      <c r="F368" s="51"/>
      <c r="G368" s="51"/>
      <c r="H368" s="8"/>
      <c r="I368" s="8"/>
    </row>
    <row r="369" spans="2:9" ht="20.100000000000001" customHeight="1" x14ac:dyDescent="0.25">
      <c r="B369" s="173" t="s">
        <v>282</v>
      </c>
      <c r="C369" s="174"/>
      <c r="D369" s="175"/>
      <c r="E369" s="54" t="s">
        <v>204</v>
      </c>
      <c r="F369" s="51"/>
      <c r="G369" s="51"/>
      <c r="H369" s="8"/>
      <c r="I369" s="8"/>
    </row>
    <row r="370" spans="2:9" ht="20.100000000000001" customHeight="1" x14ac:dyDescent="0.25">
      <c r="B370" s="69">
        <v>1</v>
      </c>
      <c r="C370" s="70"/>
      <c r="D370" s="52"/>
      <c r="E370" s="54" t="s">
        <v>136</v>
      </c>
      <c r="F370" s="36"/>
      <c r="G370" s="36"/>
      <c r="H370" s="36"/>
      <c r="I370" s="36"/>
    </row>
    <row r="371" spans="2:9" ht="20.100000000000001" customHeight="1" x14ac:dyDescent="0.25">
      <c r="B371" s="69">
        <v>4</v>
      </c>
      <c r="C371" s="70"/>
      <c r="D371" s="52"/>
      <c r="E371" s="54" t="s">
        <v>6</v>
      </c>
      <c r="F371" s="61">
        <v>300</v>
      </c>
      <c r="G371" s="61">
        <v>0</v>
      </c>
      <c r="H371" s="36">
        <v>0</v>
      </c>
      <c r="I371" s="36"/>
    </row>
    <row r="372" spans="2:9" ht="24.75" customHeight="1" x14ac:dyDescent="0.25">
      <c r="B372" s="69">
        <v>42</v>
      </c>
      <c r="C372" s="70"/>
      <c r="D372" s="52"/>
      <c r="E372" s="54" t="s">
        <v>174</v>
      </c>
      <c r="F372" s="61">
        <v>300</v>
      </c>
      <c r="G372" s="61">
        <v>0</v>
      </c>
      <c r="H372" s="36">
        <v>0</v>
      </c>
      <c r="I372" s="36"/>
    </row>
    <row r="373" spans="2:9" ht="20.100000000000001" customHeight="1" x14ac:dyDescent="0.25">
      <c r="B373" s="69">
        <v>422</v>
      </c>
      <c r="C373" s="70"/>
      <c r="D373" s="52"/>
      <c r="E373" s="54" t="s">
        <v>100</v>
      </c>
      <c r="F373" s="61">
        <v>300</v>
      </c>
      <c r="G373" s="61">
        <v>0</v>
      </c>
      <c r="H373" s="36">
        <v>0</v>
      </c>
      <c r="I373" s="36"/>
    </row>
    <row r="374" spans="2:9" ht="20.100000000000001" customHeight="1" x14ac:dyDescent="0.25">
      <c r="B374" s="69">
        <v>4222</v>
      </c>
      <c r="C374" s="70"/>
      <c r="D374" s="52"/>
      <c r="E374" s="54" t="s">
        <v>110</v>
      </c>
      <c r="F374" s="61">
        <v>300</v>
      </c>
      <c r="G374" s="61">
        <v>0</v>
      </c>
      <c r="H374" s="36">
        <v>0</v>
      </c>
      <c r="I374" s="36"/>
    </row>
    <row r="375" spans="2:9" ht="20.100000000000001" customHeight="1" x14ac:dyDescent="0.25">
      <c r="B375" s="173" t="s">
        <v>162</v>
      </c>
      <c r="C375" s="174"/>
      <c r="D375" s="175"/>
      <c r="E375" s="54" t="s">
        <v>205</v>
      </c>
      <c r="F375" s="51"/>
      <c r="G375" s="51"/>
      <c r="H375" s="8"/>
      <c r="I375" s="8"/>
    </row>
    <row r="376" spans="2:9" ht="20.100000000000001" customHeight="1" x14ac:dyDescent="0.25">
      <c r="B376" s="173" t="s">
        <v>283</v>
      </c>
      <c r="C376" s="174"/>
      <c r="D376" s="175"/>
      <c r="E376" s="54" t="s">
        <v>205</v>
      </c>
      <c r="F376" s="51"/>
      <c r="G376" s="51"/>
      <c r="H376" s="8"/>
      <c r="I376" s="8"/>
    </row>
    <row r="377" spans="2:9" ht="20.100000000000001" customHeight="1" x14ac:dyDescent="0.25">
      <c r="B377" s="69">
        <v>1</v>
      </c>
      <c r="C377" s="70"/>
      <c r="D377" s="52"/>
      <c r="E377" s="54" t="s">
        <v>136</v>
      </c>
      <c r="F377" s="36"/>
      <c r="G377" s="36"/>
      <c r="H377" s="36"/>
      <c r="I377" s="36"/>
    </row>
    <row r="378" spans="2:9" ht="20.100000000000001" customHeight="1" x14ac:dyDescent="0.25">
      <c r="B378" s="69">
        <v>4</v>
      </c>
      <c r="C378" s="70"/>
      <c r="D378" s="52"/>
      <c r="E378" s="54" t="s">
        <v>6</v>
      </c>
      <c r="F378" s="61">
        <v>655</v>
      </c>
      <c r="G378" s="61">
        <v>0</v>
      </c>
      <c r="H378" s="36">
        <v>0</v>
      </c>
      <c r="I378" s="36"/>
    </row>
    <row r="379" spans="2:9" ht="24.75" customHeight="1" x14ac:dyDescent="0.25">
      <c r="B379" s="69">
        <v>42</v>
      </c>
      <c r="C379" s="70"/>
      <c r="D379" s="52"/>
      <c r="E379" s="54" t="s">
        <v>174</v>
      </c>
      <c r="F379" s="61">
        <v>655</v>
      </c>
      <c r="G379" s="61">
        <v>0</v>
      </c>
      <c r="H379" s="36">
        <v>0</v>
      </c>
      <c r="I379" s="36"/>
    </row>
    <row r="380" spans="2:9" ht="20.100000000000001" customHeight="1" x14ac:dyDescent="0.25">
      <c r="B380" s="69">
        <v>422</v>
      </c>
      <c r="C380" s="70"/>
      <c r="D380" s="52"/>
      <c r="E380" s="54" t="s">
        <v>100</v>
      </c>
      <c r="F380" s="61">
        <v>655</v>
      </c>
      <c r="G380" s="61">
        <v>0</v>
      </c>
      <c r="H380" s="36">
        <v>0</v>
      </c>
      <c r="I380" s="36"/>
    </row>
    <row r="381" spans="2:9" ht="20.100000000000001" customHeight="1" x14ac:dyDescent="0.25">
      <c r="B381" s="69">
        <v>4223</v>
      </c>
      <c r="C381" s="70"/>
      <c r="D381" s="52"/>
      <c r="E381" s="54" t="s">
        <v>111</v>
      </c>
      <c r="F381" s="61">
        <v>655</v>
      </c>
      <c r="G381" s="61">
        <v>0</v>
      </c>
      <c r="H381" s="36">
        <v>0</v>
      </c>
      <c r="I381" s="36"/>
    </row>
    <row r="382" spans="2:9" ht="20.100000000000001" customHeight="1" x14ac:dyDescent="0.25">
      <c r="B382" s="173">
        <v>3</v>
      </c>
      <c r="C382" s="174"/>
      <c r="D382" s="175"/>
      <c r="E382" s="54" t="s">
        <v>175</v>
      </c>
      <c r="F382" s="51"/>
      <c r="G382" s="51"/>
      <c r="H382" s="8"/>
      <c r="I382" s="8"/>
    </row>
    <row r="383" spans="2:9" ht="31.5" customHeight="1" x14ac:dyDescent="0.25">
      <c r="B383" s="176" t="s">
        <v>176</v>
      </c>
      <c r="C383" s="176"/>
      <c r="D383" s="176"/>
      <c r="E383" s="54" t="s">
        <v>175</v>
      </c>
      <c r="F383" s="51"/>
      <c r="G383" s="51"/>
      <c r="H383" s="8"/>
      <c r="I383" s="8"/>
    </row>
    <row r="384" spans="2:9" ht="30.75" customHeight="1" x14ac:dyDescent="0.25">
      <c r="B384" s="176" t="s">
        <v>177</v>
      </c>
      <c r="C384" s="176"/>
      <c r="D384" s="176"/>
      <c r="E384" s="72" t="s">
        <v>175</v>
      </c>
      <c r="F384" s="51">
        <v>8318</v>
      </c>
      <c r="G384" s="51">
        <v>8318</v>
      </c>
      <c r="H384" s="8">
        <v>7937</v>
      </c>
      <c r="I384" s="8">
        <v>95</v>
      </c>
    </row>
    <row r="385" spans="2:9" ht="20.100000000000001" customHeight="1" x14ac:dyDescent="0.25">
      <c r="B385" s="173" t="s">
        <v>178</v>
      </c>
      <c r="C385" s="174"/>
      <c r="D385" s="175"/>
      <c r="E385" s="52" t="s">
        <v>153</v>
      </c>
      <c r="F385" s="51"/>
      <c r="G385" s="51"/>
      <c r="H385" s="8"/>
      <c r="I385" s="8"/>
    </row>
    <row r="386" spans="2:9" ht="20.100000000000001" customHeight="1" x14ac:dyDescent="0.25">
      <c r="B386" s="173" t="s">
        <v>179</v>
      </c>
      <c r="C386" s="174"/>
      <c r="D386" s="175"/>
      <c r="E386" s="52" t="s">
        <v>153</v>
      </c>
      <c r="F386" s="51"/>
      <c r="G386" s="51"/>
      <c r="H386" s="8"/>
      <c r="I386" s="8"/>
    </row>
    <row r="387" spans="2:9" ht="20.100000000000001" customHeight="1" x14ac:dyDescent="0.25">
      <c r="B387" s="69">
        <v>3</v>
      </c>
      <c r="C387" s="70"/>
      <c r="D387" s="52"/>
      <c r="E387" s="54" t="s">
        <v>175</v>
      </c>
      <c r="F387" s="61"/>
      <c r="G387" s="36"/>
      <c r="H387" s="36"/>
      <c r="I387" s="36"/>
    </row>
    <row r="388" spans="2:9" ht="20.100000000000001" customHeight="1" x14ac:dyDescent="0.25">
      <c r="B388" s="69">
        <v>3</v>
      </c>
      <c r="C388" s="70"/>
      <c r="D388" s="52"/>
      <c r="E388" s="54" t="s">
        <v>4</v>
      </c>
      <c r="F388" s="61">
        <v>8318</v>
      </c>
      <c r="G388" s="61">
        <v>8318</v>
      </c>
      <c r="H388" s="61">
        <v>7936.79</v>
      </c>
      <c r="I388" s="36">
        <v>95</v>
      </c>
    </row>
    <row r="389" spans="2:9" ht="20.100000000000001" customHeight="1" x14ac:dyDescent="0.25">
      <c r="B389" s="69">
        <v>32</v>
      </c>
      <c r="C389" s="70"/>
      <c r="D389" s="52"/>
      <c r="E389" s="54" t="s">
        <v>12</v>
      </c>
      <c r="F389" s="61">
        <v>8318</v>
      </c>
      <c r="G389" s="61">
        <v>8318</v>
      </c>
      <c r="H389" s="61">
        <v>7936.79</v>
      </c>
      <c r="I389" s="36">
        <v>95</v>
      </c>
    </row>
    <row r="390" spans="2:9" ht="20.100000000000001" customHeight="1" x14ac:dyDescent="0.25">
      <c r="B390" s="69">
        <v>322</v>
      </c>
      <c r="C390" s="70"/>
      <c r="D390" s="52"/>
      <c r="E390" s="54" t="s">
        <v>81</v>
      </c>
      <c r="F390" s="61">
        <v>8318</v>
      </c>
      <c r="G390" s="61">
        <v>8318</v>
      </c>
      <c r="H390" s="61">
        <v>7936.79</v>
      </c>
      <c r="I390" s="36">
        <v>95</v>
      </c>
    </row>
    <row r="391" spans="2:9" ht="20.100000000000001" customHeight="1" x14ac:dyDescent="0.25">
      <c r="B391" s="69">
        <v>3227</v>
      </c>
      <c r="C391" s="70"/>
      <c r="D391" s="52"/>
      <c r="E391" s="54" t="s">
        <v>153</v>
      </c>
      <c r="F391" s="61">
        <v>8318</v>
      </c>
      <c r="G391" s="61">
        <v>8318</v>
      </c>
      <c r="H391" s="61">
        <v>7936.79</v>
      </c>
      <c r="I391" s="36">
        <v>95</v>
      </c>
    </row>
    <row r="392" spans="2:9" ht="20.100000000000001" customHeight="1" x14ac:dyDescent="0.25">
      <c r="B392" s="173">
        <v>8</v>
      </c>
      <c r="C392" s="174"/>
      <c r="D392" s="175"/>
      <c r="E392" s="54" t="s">
        <v>180</v>
      </c>
      <c r="F392" s="51"/>
      <c r="G392" s="51"/>
      <c r="H392" s="8"/>
      <c r="I392" s="8"/>
    </row>
    <row r="393" spans="2:9" ht="31.5" customHeight="1" x14ac:dyDescent="0.25">
      <c r="B393" s="176" t="s">
        <v>181</v>
      </c>
      <c r="C393" s="176"/>
      <c r="D393" s="176"/>
      <c r="E393" s="54" t="s">
        <v>180</v>
      </c>
      <c r="F393" s="51"/>
      <c r="G393" s="51"/>
      <c r="H393" s="8"/>
      <c r="I393" s="8"/>
    </row>
    <row r="394" spans="2:9" ht="30.75" customHeight="1" x14ac:dyDescent="0.25">
      <c r="B394" s="176" t="s">
        <v>182</v>
      </c>
      <c r="C394" s="176"/>
      <c r="D394" s="176"/>
      <c r="E394" s="72" t="s">
        <v>180</v>
      </c>
      <c r="F394" s="51">
        <v>33</v>
      </c>
      <c r="G394" s="51">
        <v>33</v>
      </c>
      <c r="H394" s="8">
        <v>0</v>
      </c>
      <c r="I394" s="8"/>
    </row>
    <row r="395" spans="2:9" ht="20.100000000000001" customHeight="1" x14ac:dyDescent="0.25">
      <c r="B395" s="173" t="s">
        <v>183</v>
      </c>
      <c r="C395" s="174"/>
      <c r="D395" s="175"/>
      <c r="E395" s="52" t="s">
        <v>153</v>
      </c>
      <c r="F395" s="51"/>
      <c r="G395" s="51"/>
      <c r="H395" s="8"/>
      <c r="I395" s="8"/>
    </row>
    <row r="396" spans="2:9" ht="20.100000000000001" customHeight="1" x14ac:dyDescent="0.25">
      <c r="B396" s="173" t="s">
        <v>184</v>
      </c>
      <c r="C396" s="174"/>
      <c r="D396" s="175"/>
      <c r="E396" s="52" t="s">
        <v>153</v>
      </c>
      <c r="F396" s="51"/>
      <c r="G396" s="51"/>
      <c r="H396" s="8"/>
      <c r="I396" s="8"/>
    </row>
    <row r="397" spans="2:9" ht="20.100000000000001" customHeight="1" x14ac:dyDescent="0.25">
      <c r="B397" s="69">
        <v>8</v>
      </c>
      <c r="C397" s="70"/>
      <c r="D397" s="52"/>
      <c r="E397" s="54" t="s">
        <v>180</v>
      </c>
      <c r="F397" s="36"/>
      <c r="G397" s="36"/>
      <c r="H397" s="36"/>
      <c r="I397" s="36"/>
    </row>
    <row r="398" spans="2:9" ht="20.100000000000001" customHeight="1" x14ac:dyDescent="0.25">
      <c r="B398" s="69">
        <v>3</v>
      </c>
      <c r="C398" s="70"/>
      <c r="D398" s="52"/>
      <c r="E398" s="54" t="s">
        <v>4</v>
      </c>
      <c r="F398" s="36">
        <v>33</v>
      </c>
      <c r="G398" s="36">
        <v>33</v>
      </c>
      <c r="H398" s="36">
        <v>0</v>
      </c>
      <c r="I398" s="36"/>
    </row>
    <row r="399" spans="2:9" ht="20.100000000000001" customHeight="1" x14ac:dyDescent="0.25">
      <c r="B399" s="69">
        <v>32</v>
      </c>
      <c r="C399" s="70"/>
      <c r="D399" s="52"/>
      <c r="E399" s="54" t="s">
        <v>12</v>
      </c>
      <c r="F399" s="36">
        <v>33</v>
      </c>
      <c r="G399" s="36">
        <v>33</v>
      </c>
      <c r="H399" s="36">
        <v>0</v>
      </c>
      <c r="I399" s="36"/>
    </row>
    <row r="400" spans="2:9" ht="20.100000000000001" customHeight="1" x14ac:dyDescent="0.25">
      <c r="B400" s="69">
        <v>322</v>
      </c>
      <c r="C400" s="70"/>
      <c r="D400" s="52"/>
      <c r="E400" s="54" t="s">
        <v>81</v>
      </c>
      <c r="F400" s="36">
        <v>33</v>
      </c>
      <c r="G400" s="36">
        <v>33</v>
      </c>
      <c r="H400" s="36">
        <v>0</v>
      </c>
      <c r="I400" s="36"/>
    </row>
    <row r="401" spans="2:9" ht="20.100000000000001" customHeight="1" x14ac:dyDescent="0.25">
      <c r="B401" s="69">
        <v>3227</v>
      </c>
      <c r="C401" s="70"/>
      <c r="D401" s="52"/>
      <c r="E401" s="54" t="s">
        <v>153</v>
      </c>
      <c r="F401" s="36">
        <v>33</v>
      </c>
      <c r="G401" s="36">
        <v>33</v>
      </c>
      <c r="H401" s="36">
        <v>0</v>
      </c>
      <c r="I401" s="36"/>
    </row>
    <row r="402" spans="2:9" ht="20.100000000000001" customHeight="1" x14ac:dyDescent="0.25">
      <c r="B402" s="173"/>
      <c r="C402" s="174"/>
      <c r="D402" s="175"/>
      <c r="E402" s="54" t="s">
        <v>185</v>
      </c>
      <c r="F402" s="51"/>
      <c r="G402" s="51"/>
      <c r="H402" s="8"/>
      <c r="I402" s="8"/>
    </row>
    <row r="403" spans="2:9" ht="31.5" customHeight="1" x14ac:dyDescent="0.25">
      <c r="B403" s="176" t="s">
        <v>288</v>
      </c>
      <c r="C403" s="176"/>
      <c r="D403" s="176"/>
      <c r="E403" s="54" t="s">
        <v>186</v>
      </c>
      <c r="F403" s="51"/>
      <c r="G403" s="51"/>
      <c r="H403" s="8"/>
      <c r="I403" s="8"/>
    </row>
    <row r="404" spans="2:9" ht="30.75" customHeight="1" x14ac:dyDescent="0.25">
      <c r="B404" s="176" t="s">
        <v>289</v>
      </c>
      <c r="C404" s="176"/>
      <c r="D404" s="176"/>
      <c r="E404" s="72" t="s">
        <v>186</v>
      </c>
      <c r="F404" s="51">
        <f>63290+10726+8266+3382+1115+531+2638+7963+1195+1327+3982+12609+2654</f>
        <v>119678</v>
      </c>
      <c r="G404" s="51">
        <v>78</v>
      </c>
      <c r="H404" s="8">
        <v>2491.31</v>
      </c>
      <c r="I404" s="8">
        <v>3194</v>
      </c>
    </row>
    <row r="405" spans="2:9" ht="20.100000000000001" customHeight="1" x14ac:dyDescent="0.25">
      <c r="B405" s="173" t="s">
        <v>213</v>
      </c>
      <c r="C405" s="174"/>
      <c r="D405" s="175"/>
      <c r="E405" s="52" t="s">
        <v>142</v>
      </c>
      <c r="F405" s="51"/>
      <c r="G405" s="51"/>
      <c r="H405" s="8"/>
      <c r="I405" s="8"/>
    </row>
    <row r="406" spans="2:9" ht="20.100000000000001" customHeight="1" x14ac:dyDescent="0.25">
      <c r="B406" s="173" t="s">
        <v>214</v>
      </c>
      <c r="C406" s="174"/>
      <c r="D406" s="175"/>
      <c r="E406" s="52" t="s">
        <v>187</v>
      </c>
      <c r="F406" s="51"/>
      <c r="G406" s="51"/>
      <c r="H406" s="8"/>
      <c r="I406" s="8"/>
    </row>
    <row r="407" spans="2:9" ht="20.100000000000001" customHeight="1" x14ac:dyDescent="0.25">
      <c r="B407" s="69"/>
      <c r="C407" s="70"/>
      <c r="D407" s="52"/>
      <c r="E407" s="54" t="s">
        <v>185</v>
      </c>
      <c r="F407" s="36"/>
      <c r="G407" s="36"/>
      <c r="H407" s="36"/>
      <c r="I407" s="36"/>
    </row>
    <row r="408" spans="2:9" ht="20.100000000000001" customHeight="1" x14ac:dyDescent="0.25">
      <c r="B408" s="69">
        <v>3</v>
      </c>
      <c r="C408" s="70"/>
      <c r="D408" s="52"/>
      <c r="E408" s="54" t="s">
        <v>4</v>
      </c>
      <c r="F408" s="61">
        <v>63290</v>
      </c>
      <c r="G408" s="61">
        <v>0</v>
      </c>
      <c r="H408" s="61">
        <v>0</v>
      </c>
      <c r="I408" s="36"/>
    </row>
    <row r="409" spans="2:9" ht="20.100000000000001" customHeight="1" x14ac:dyDescent="0.25">
      <c r="B409" s="69">
        <v>31</v>
      </c>
      <c r="C409" s="70"/>
      <c r="D409" s="52"/>
      <c r="E409" s="54" t="s">
        <v>5</v>
      </c>
      <c r="F409" s="61">
        <v>63290</v>
      </c>
      <c r="G409" s="61">
        <v>0</v>
      </c>
      <c r="H409" s="61">
        <v>0</v>
      </c>
      <c r="I409" s="36"/>
    </row>
    <row r="410" spans="2:9" ht="20.100000000000001" customHeight="1" x14ac:dyDescent="0.25">
      <c r="B410" s="69">
        <v>311</v>
      </c>
      <c r="C410" s="70"/>
      <c r="D410" s="52"/>
      <c r="E410" s="54" t="s">
        <v>142</v>
      </c>
      <c r="F410" s="61">
        <v>63290</v>
      </c>
      <c r="G410" s="61">
        <v>0</v>
      </c>
      <c r="H410" s="61">
        <v>0</v>
      </c>
      <c r="I410" s="36"/>
    </row>
    <row r="411" spans="2:9" ht="20.100000000000001" customHeight="1" x14ac:dyDescent="0.25">
      <c r="B411" s="69">
        <v>3111</v>
      </c>
      <c r="C411" s="70"/>
      <c r="D411" s="52"/>
      <c r="E411" s="54" t="s">
        <v>27</v>
      </c>
      <c r="F411" s="61">
        <v>63290</v>
      </c>
      <c r="G411" s="61">
        <v>0</v>
      </c>
      <c r="H411" s="61">
        <v>0</v>
      </c>
      <c r="I411" s="36"/>
    </row>
    <row r="412" spans="2:9" ht="20.100000000000001" customHeight="1" x14ac:dyDescent="0.25">
      <c r="B412" s="173" t="s">
        <v>213</v>
      </c>
      <c r="C412" s="174"/>
      <c r="D412" s="175"/>
      <c r="E412" s="54" t="s">
        <v>164</v>
      </c>
      <c r="F412" s="51"/>
      <c r="G412" s="51"/>
      <c r="H412" s="8"/>
      <c r="I412" s="8"/>
    </row>
    <row r="413" spans="2:9" ht="20.100000000000001" customHeight="1" x14ac:dyDescent="0.25">
      <c r="B413" s="173" t="s">
        <v>214</v>
      </c>
      <c r="C413" s="174"/>
      <c r="D413" s="175"/>
      <c r="E413" s="54" t="s">
        <v>164</v>
      </c>
      <c r="F413" s="51"/>
      <c r="G413" s="51"/>
      <c r="H413" s="8"/>
      <c r="I413" s="8"/>
    </row>
    <row r="414" spans="2:9" ht="20.100000000000001" customHeight="1" x14ac:dyDescent="0.25">
      <c r="B414" s="69"/>
      <c r="C414" s="70"/>
      <c r="D414" s="52"/>
      <c r="E414" s="54" t="s">
        <v>185</v>
      </c>
      <c r="F414" s="36"/>
      <c r="G414" s="36"/>
      <c r="H414" s="36"/>
      <c r="I414" s="36"/>
    </row>
    <row r="415" spans="2:9" ht="20.100000000000001" customHeight="1" x14ac:dyDescent="0.25">
      <c r="B415" s="69">
        <v>3</v>
      </c>
      <c r="C415" s="70"/>
      <c r="D415" s="52"/>
      <c r="E415" s="54" t="s">
        <v>4</v>
      </c>
      <c r="F415" s="61">
        <v>10726</v>
      </c>
      <c r="G415" s="61">
        <v>0</v>
      </c>
      <c r="H415" s="61">
        <v>0</v>
      </c>
      <c r="I415" s="36"/>
    </row>
    <row r="416" spans="2:9" ht="20.100000000000001" customHeight="1" x14ac:dyDescent="0.25">
      <c r="B416" s="69">
        <v>31</v>
      </c>
      <c r="C416" s="70"/>
      <c r="D416" s="52"/>
      <c r="E416" s="54" t="s">
        <v>5</v>
      </c>
      <c r="F416" s="61">
        <v>10726</v>
      </c>
      <c r="G416" s="61">
        <v>0</v>
      </c>
      <c r="H416" s="61">
        <v>0</v>
      </c>
      <c r="I416" s="36"/>
    </row>
    <row r="417" spans="2:9" ht="20.100000000000001" customHeight="1" x14ac:dyDescent="0.25">
      <c r="B417" s="69">
        <v>311</v>
      </c>
      <c r="C417" s="70"/>
      <c r="D417" s="52"/>
      <c r="E417" s="54" t="s">
        <v>142</v>
      </c>
      <c r="F417" s="61">
        <v>10726</v>
      </c>
      <c r="G417" s="61">
        <v>0</v>
      </c>
      <c r="H417" s="61">
        <v>0</v>
      </c>
      <c r="I417" s="36"/>
    </row>
    <row r="418" spans="2:9" ht="20.100000000000001" customHeight="1" x14ac:dyDescent="0.25">
      <c r="B418" s="69">
        <v>3113</v>
      </c>
      <c r="C418" s="70"/>
      <c r="D418" s="52"/>
      <c r="E418" s="54" t="s">
        <v>164</v>
      </c>
      <c r="F418" s="61">
        <v>10726</v>
      </c>
      <c r="G418" s="61">
        <v>0</v>
      </c>
      <c r="H418" s="61">
        <v>0</v>
      </c>
      <c r="I418" s="36"/>
    </row>
    <row r="419" spans="2:9" ht="20.100000000000001" customHeight="1" x14ac:dyDescent="0.25">
      <c r="B419" s="173" t="s">
        <v>213</v>
      </c>
      <c r="C419" s="174"/>
      <c r="D419" s="175"/>
      <c r="E419" s="54" t="s">
        <v>78</v>
      </c>
      <c r="F419" s="51"/>
      <c r="G419" s="51"/>
      <c r="H419" s="8"/>
      <c r="I419" s="8"/>
    </row>
    <row r="420" spans="2:9" ht="20.100000000000001" customHeight="1" x14ac:dyDescent="0.25">
      <c r="B420" s="173" t="s">
        <v>290</v>
      </c>
      <c r="C420" s="174"/>
      <c r="D420" s="175"/>
      <c r="E420" s="54" t="s">
        <v>78</v>
      </c>
      <c r="F420" s="51"/>
      <c r="G420" s="51"/>
      <c r="H420" s="8"/>
      <c r="I420" s="8"/>
    </row>
    <row r="421" spans="2:9" ht="20.100000000000001" customHeight="1" x14ac:dyDescent="0.25">
      <c r="B421" s="69"/>
      <c r="C421" s="70"/>
      <c r="D421" s="52"/>
      <c r="E421" s="54" t="s">
        <v>185</v>
      </c>
      <c r="F421" s="36"/>
      <c r="G421" s="36"/>
      <c r="H421" s="36"/>
      <c r="I421" s="36"/>
    </row>
    <row r="422" spans="2:9" ht="21.75" customHeight="1" x14ac:dyDescent="0.25">
      <c r="B422" s="69">
        <v>3</v>
      </c>
      <c r="C422" s="70"/>
      <c r="D422" s="52"/>
      <c r="E422" s="54" t="s">
        <v>4</v>
      </c>
      <c r="F422" s="61">
        <v>8266</v>
      </c>
      <c r="G422" s="61">
        <v>0</v>
      </c>
      <c r="H422" s="61">
        <v>0</v>
      </c>
      <c r="I422" s="36"/>
    </row>
    <row r="423" spans="2:9" ht="20.100000000000001" customHeight="1" x14ac:dyDescent="0.25">
      <c r="B423" s="69">
        <v>31</v>
      </c>
      <c r="C423" s="70"/>
      <c r="D423" s="52"/>
      <c r="E423" s="54" t="s">
        <v>5</v>
      </c>
      <c r="F423" s="61">
        <v>8266</v>
      </c>
      <c r="G423" s="61">
        <v>0</v>
      </c>
      <c r="H423" s="61">
        <v>0</v>
      </c>
      <c r="I423" s="36"/>
    </row>
    <row r="424" spans="2:9" ht="20.100000000000001" customHeight="1" x14ac:dyDescent="0.25">
      <c r="B424" s="69">
        <v>313</v>
      </c>
      <c r="C424" s="70"/>
      <c r="D424" s="52"/>
      <c r="E424" s="54" t="s">
        <v>77</v>
      </c>
      <c r="F424" s="61">
        <v>8266</v>
      </c>
      <c r="G424" s="61">
        <v>0</v>
      </c>
      <c r="H424" s="61">
        <v>0</v>
      </c>
      <c r="I424" s="36"/>
    </row>
    <row r="425" spans="2:9" ht="20.100000000000001" customHeight="1" x14ac:dyDescent="0.25">
      <c r="B425" s="69">
        <v>3131</v>
      </c>
      <c r="C425" s="70"/>
      <c r="D425" s="52"/>
      <c r="E425" s="54" t="s">
        <v>78</v>
      </c>
      <c r="F425" s="61">
        <v>8266</v>
      </c>
      <c r="G425" s="61">
        <v>0</v>
      </c>
      <c r="H425" s="61">
        <v>0</v>
      </c>
      <c r="I425" s="36"/>
    </row>
    <row r="426" spans="2:9" ht="20.100000000000001" customHeight="1" x14ac:dyDescent="0.25">
      <c r="B426" s="173" t="s">
        <v>213</v>
      </c>
      <c r="C426" s="174"/>
      <c r="D426" s="175"/>
      <c r="E426" s="54"/>
      <c r="F426" s="51"/>
      <c r="G426" s="51"/>
      <c r="H426" s="8"/>
      <c r="I426" s="8"/>
    </row>
    <row r="427" spans="2:9" ht="20.100000000000001" customHeight="1" x14ac:dyDescent="0.25">
      <c r="B427" s="173" t="s">
        <v>290</v>
      </c>
      <c r="C427" s="174"/>
      <c r="D427" s="175"/>
      <c r="E427" s="54" t="s">
        <v>144</v>
      </c>
      <c r="F427" s="51"/>
      <c r="G427" s="51"/>
      <c r="H427" s="8"/>
      <c r="I427" s="8"/>
    </row>
    <row r="428" spans="2:9" ht="20.100000000000001" customHeight="1" x14ac:dyDescent="0.25">
      <c r="B428" s="69"/>
      <c r="C428" s="70"/>
      <c r="D428" s="52"/>
      <c r="E428" s="54" t="s">
        <v>185</v>
      </c>
      <c r="F428" s="36"/>
      <c r="G428" s="36"/>
      <c r="H428" s="36"/>
      <c r="I428" s="36"/>
    </row>
    <row r="429" spans="2:9" ht="21.75" customHeight="1" x14ac:dyDescent="0.25">
      <c r="B429" s="69">
        <v>3</v>
      </c>
      <c r="C429" s="70"/>
      <c r="D429" s="52"/>
      <c r="E429" s="54" t="s">
        <v>4</v>
      </c>
      <c r="F429" s="61">
        <v>3382</v>
      </c>
      <c r="G429" s="61">
        <v>0</v>
      </c>
      <c r="H429" s="61">
        <v>0</v>
      </c>
      <c r="I429" s="36"/>
    </row>
    <row r="430" spans="2:9" ht="20.100000000000001" customHeight="1" x14ac:dyDescent="0.25">
      <c r="B430" s="69">
        <v>31</v>
      </c>
      <c r="C430" s="70"/>
      <c r="D430" s="52"/>
      <c r="E430" s="54" t="s">
        <v>5</v>
      </c>
      <c r="F430" s="61">
        <v>3382</v>
      </c>
      <c r="G430" s="61">
        <v>0</v>
      </c>
      <c r="H430" s="61">
        <v>0</v>
      </c>
      <c r="I430" s="36"/>
    </row>
    <row r="431" spans="2:9" ht="20.100000000000001" customHeight="1" x14ac:dyDescent="0.25">
      <c r="B431" s="69">
        <v>313</v>
      </c>
      <c r="C431" s="70"/>
      <c r="D431" s="52"/>
      <c r="E431" s="54" t="s">
        <v>77</v>
      </c>
      <c r="F431" s="61">
        <v>3382</v>
      </c>
      <c r="G431" s="61">
        <v>0</v>
      </c>
      <c r="H431" s="61">
        <v>0</v>
      </c>
      <c r="I431" s="36"/>
    </row>
    <row r="432" spans="2:9" ht="20.100000000000001" customHeight="1" x14ac:dyDescent="0.25">
      <c r="B432" s="69">
        <v>3132</v>
      </c>
      <c r="C432" s="70"/>
      <c r="D432" s="52"/>
      <c r="E432" s="54" t="s">
        <v>144</v>
      </c>
      <c r="F432" s="61">
        <v>3382</v>
      </c>
      <c r="G432" s="61">
        <v>0</v>
      </c>
      <c r="H432" s="61">
        <v>0</v>
      </c>
      <c r="I432" s="36"/>
    </row>
    <row r="433" spans="2:9" ht="20.100000000000001" customHeight="1" x14ac:dyDescent="0.25">
      <c r="B433" s="69" t="s">
        <v>213</v>
      </c>
      <c r="C433" s="70"/>
      <c r="D433" s="52"/>
      <c r="E433" s="54"/>
      <c r="F433" s="36"/>
      <c r="G433" s="36"/>
      <c r="H433" s="36"/>
      <c r="I433" s="36"/>
    </row>
    <row r="434" spans="2:9" ht="20.100000000000001" customHeight="1" x14ac:dyDescent="0.25">
      <c r="B434" s="173" t="s">
        <v>291</v>
      </c>
      <c r="C434" s="174"/>
      <c r="D434" s="175"/>
      <c r="E434" s="54" t="s">
        <v>28</v>
      </c>
      <c r="F434" s="51"/>
      <c r="G434" s="51"/>
      <c r="H434" s="8"/>
      <c r="I434" s="8"/>
    </row>
    <row r="435" spans="2:9" ht="20.100000000000001" customHeight="1" x14ac:dyDescent="0.25">
      <c r="B435" s="69">
        <v>1</v>
      </c>
      <c r="C435" s="70"/>
      <c r="D435" s="52"/>
      <c r="E435" s="54" t="s">
        <v>185</v>
      </c>
      <c r="F435" s="36"/>
      <c r="G435" s="36"/>
      <c r="H435" s="36"/>
      <c r="I435" s="36"/>
    </row>
    <row r="436" spans="2:9" ht="20.100000000000001" customHeight="1" x14ac:dyDescent="0.25">
      <c r="B436" s="69">
        <v>3</v>
      </c>
      <c r="C436" s="70"/>
      <c r="D436" s="52"/>
      <c r="E436" s="54" t="s">
        <v>4</v>
      </c>
      <c r="F436" s="61">
        <v>1115</v>
      </c>
      <c r="G436" s="61">
        <v>0</v>
      </c>
      <c r="H436" s="61">
        <v>0</v>
      </c>
      <c r="I436" s="36"/>
    </row>
    <row r="437" spans="2:9" ht="20.100000000000001" customHeight="1" x14ac:dyDescent="0.25">
      <c r="B437" s="69">
        <v>32</v>
      </c>
      <c r="C437" s="70"/>
      <c r="D437" s="52"/>
      <c r="E437" s="54" t="s">
        <v>12</v>
      </c>
      <c r="F437" s="61">
        <v>1115</v>
      </c>
      <c r="G437" s="61">
        <v>0</v>
      </c>
      <c r="H437" s="61">
        <v>0</v>
      </c>
      <c r="I437" s="36"/>
    </row>
    <row r="438" spans="2:9" ht="20.100000000000001" customHeight="1" x14ac:dyDescent="0.25">
      <c r="B438" s="69">
        <v>321</v>
      </c>
      <c r="C438" s="70"/>
      <c r="D438" s="52"/>
      <c r="E438" s="54" t="s">
        <v>28</v>
      </c>
      <c r="F438" s="61">
        <v>1115</v>
      </c>
      <c r="G438" s="61">
        <v>0</v>
      </c>
      <c r="H438" s="61">
        <v>0</v>
      </c>
      <c r="I438" s="36"/>
    </row>
    <row r="439" spans="2:9" ht="27.75" customHeight="1" x14ac:dyDescent="0.25">
      <c r="B439" s="69">
        <v>3212</v>
      </c>
      <c r="C439" s="70"/>
      <c r="D439" s="52"/>
      <c r="E439" s="54" t="s">
        <v>285</v>
      </c>
      <c r="F439" s="61">
        <v>1115</v>
      </c>
      <c r="G439" s="61">
        <v>0</v>
      </c>
      <c r="H439" s="61">
        <v>0</v>
      </c>
      <c r="I439" s="36"/>
    </row>
    <row r="440" spans="2:9" ht="28.5" customHeight="1" x14ac:dyDescent="0.25">
      <c r="B440" s="173" t="s">
        <v>213</v>
      </c>
      <c r="C440" s="174"/>
      <c r="D440" s="175"/>
      <c r="E440" s="54"/>
      <c r="F440" s="51"/>
      <c r="G440" s="51"/>
      <c r="H440" s="8"/>
      <c r="I440" s="8"/>
    </row>
    <row r="441" spans="2:9" ht="29.25" customHeight="1" x14ac:dyDescent="0.25">
      <c r="B441" s="173" t="s">
        <v>188</v>
      </c>
      <c r="C441" s="174"/>
      <c r="D441" s="175"/>
      <c r="E441" s="54" t="s">
        <v>260</v>
      </c>
      <c r="F441" s="51"/>
      <c r="G441" s="51"/>
      <c r="H441" s="8"/>
      <c r="I441" s="8"/>
    </row>
    <row r="442" spans="2:9" ht="20.100000000000001" customHeight="1" x14ac:dyDescent="0.25">
      <c r="B442" s="69"/>
      <c r="C442" s="70"/>
      <c r="D442" s="52"/>
      <c r="E442" s="54" t="s">
        <v>185</v>
      </c>
      <c r="F442" s="36"/>
      <c r="G442" s="36"/>
      <c r="H442" s="36"/>
      <c r="I442" s="36"/>
    </row>
    <row r="443" spans="2:9" ht="21.75" customHeight="1" x14ac:dyDescent="0.25">
      <c r="B443" s="69">
        <v>3</v>
      </c>
      <c r="C443" s="70"/>
      <c r="D443" s="52"/>
      <c r="E443" s="54" t="s">
        <v>4</v>
      </c>
      <c r="F443" s="61">
        <v>531</v>
      </c>
      <c r="G443" s="61">
        <v>0</v>
      </c>
      <c r="H443" s="61">
        <v>0</v>
      </c>
      <c r="I443" s="36"/>
    </row>
    <row r="444" spans="2:9" ht="20.100000000000001" customHeight="1" x14ac:dyDescent="0.25">
      <c r="B444" s="69">
        <v>32</v>
      </c>
      <c r="C444" s="70"/>
      <c r="D444" s="52"/>
      <c r="E444" s="54" t="s">
        <v>12</v>
      </c>
      <c r="F444" s="61">
        <v>531</v>
      </c>
      <c r="G444" s="61">
        <v>0</v>
      </c>
      <c r="H444" s="61">
        <v>0</v>
      </c>
      <c r="I444" s="36"/>
    </row>
    <row r="445" spans="2:9" ht="20.100000000000001" customHeight="1" x14ac:dyDescent="0.25">
      <c r="B445" s="69">
        <v>321</v>
      </c>
      <c r="C445" s="70"/>
      <c r="D445" s="52"/>
      <c r="E445" s="54" t="s">
        <v>145</v>
      </c>
      <c r="F445" s="61">
        <v>531</v>
      </c>
      <c r="G445" s="61">
        <v>0</v>
      </c>
      <c r="H445" s="61">
        <v>0</v>
      </c>
      <c r="I445" s="36"/>
    </row>
    <row r="446" spans="2:9" ht="27.75" customHeight="1" x14ac:dyDescent="0.25">
      <c r="B446" s="69">
        <v>3213</v>
      </c>
      <c r="C446" s="70"/>
      <c r="D446" s="52"/>
      <c r="E446" s="54" t="s">
        <v>286</v>
      </c>
      <c r="F446" s="61">
        <v>531</v>
      </c>
      <c r="G446" s="61">
        <v>0</v>
      </c>
      <c r="H446" s="61">
        <v>0</v>
      </c>
      <c r="I446" s="36"/>
    </row>
    <row r="447" spans="2:9" ht="28.5" customHeight="1" x14ac:dyDescent="0.25">
      <c r="B447" s="173" t="s">
        <v>213</v>
      </c>
      <c r="C447" s="174"/>
      <c r="D447" s="175"/>
      <c r="E447" s="54"/>
      <c r="F447" s="51"/>
      <c r="G447" s="51"/>
      <c r="H447" s="8"/>
      <c r="I447" s="8"/>
    </row>
    <row r="448" spans="2:9" ht="29.25" customHeight="1" x14ac:dyDescent="0.25">
      <c r="B448" s="173" t="s">
        <v>291</v>
      </c>
      <c r="C448" s="174"/>
      <c r="D448" s="175"/>
      <c r="E448" s="54" t="s">
        <v>153</v>
      </c>
      <c r="F448" s="51"/>
      <c r="G448" s="51"/>
      <c r="H448" s="8"/>
      <c r="I448" s="8"/>
    </row>
    <row r="449" spans="2:9" ht="20.100000000000001" customHeight="1" x14ac:dyDescent="0.25">
      <c r="B449" s="69"/>
      <c r="C449" s="70"/>
      <c r="D449" s="52"/>
      <c r="E449" s="54" t="s">
        <v>185</v>
      </c>
      <c r="F449" s="36"/>
      <c r="G449" s="36"/>
      <c r="H449" s="36"/>
      <c r="I449" s="36"/>
    </row>
    <row r="450" spans="2:9" ht="21.75" customHeight="1" x14ac:dyDescent="0.25">
      <c r="B450" s="69">
        <v>3</v>
      </c>
      <c r="C450" s="70"/>
      <c r="D450" s="52"/>
      <c r="E450" s="54" t="s">
        <v>4</v>
      </c>
      <c r="F450" s="61">
        <v>2638</v>
      </c>
      <c r="G450" s="36">
        <v>78</v>
      </c>
      <c r="H450" s="61">
        <v>2491.31</v>
      </c>
      <c r="I450" s="36">
        <v>3194</v>
      </c>
    </row>
    <row r="451" spans="2:9" ht="20.100000000000001" customHeight="1" x14ac:dyDescent="0.25">
      <c r="B451" s="69">
        <v>32</v>
      </c>
      <c r="C451" s="70"/>
      <c r="D451" s="52"/>
      <c r="E451" s="54" t="s">
        <v>12</v>
      </c>
      <c r="F451" s="61">
        <v>2638</v>
      </c>
      <c r="G451" s="36">
        <v>78</v>
      </c>
      <c r="H451" s="61">
        <v>2491.31</v>
      </c>
      <c r="I451" s="36">
        <v>3194</v>
      </c>
    </row>
    <row r="452" spans="2:9" ht="20.100000000000001" customHeight="1" x14ac:dyDescent="0.25">
      <c r="B452" s="69">
        <v>322</v>
      </c>
      <c r="C452" s="70"/>
      <c r="D452" s="52"/>
      <c r="E452" s="54" t="s">
        <v>287</v>
      </c>
      <c r="F452" s="61">
        <v>2638</v>
      </c>
      <c r="G452" s="36">
        <v>78</v>
      </c>
      <c r="H452" s="61">
        <v>2491.31</v>
      </c>
      <c r="I452" s="36">
        <v>3194</v>
      </c>
    </row>
    <row r="453" spans="2:9" ht="20.100000000000001" customHeight="1" x14ac:dyDescent="0.25">
      <c r="B453" s="69">
        <v>3227</v>
      </c>
      <c r="C453" s="70"/>
      <c r="D453" s="52"/>
      <c r="E453" s="54" t="s">
        <v>153</v>
      </c>
      <c r="F453" s="61">
        <v>2638</v>
      </c>
      <c r="G453" s="36">
        <v>78</v>
      </c>
      <c r="H453" s="61">
        <v>2491.31</v>
      </c>
      <c r="I453" s="36">
        <v>3194</v>
      </c>
    </row>
    <row r="454" spans="2:9" ht="20.100000000000001" customHeight="1" x14ac:dyDescent="0.25">
      <c r="B454" s="173" t="s">
        <v>213</v>
      </c>
      <c r="C454" s="174"/>
      <c r="D454" s="175"/>
      <c r="E454" s="72"/>
      <c r="F454" s="71"/>
      <c r="G454" s="71"/>
      <c r="H454" s="36"/>
      <c r="I454" s="36"/>
    </row>
    <row r="455" spans="2:9" ht="20.100000000000001" customHeight="1" x14ac:dyDescent="0.25">
      <c r="B455" s="173" t="s">
        <v>292</v>
      </c>
      <c r="C455" s="174"/>
      <c r="D455" s="175"/>
      <c r="E455" s="72" t="s">
        <v>90</v>
      </c>
      <c r="F455" s="71"/>
      <c r="G455" s="71"/>
      <c r="H455" s="36"/>
      <c r="I455" s="36"/>
    </row>
    <row r="456" spans="2:9" ht="20.100000000000001" customHeight="1" x14ac:dyDescent="0.25">
      <c r="B456" s="69"/>
      <c r="C456" s="70"/>
      <c r="D456" s="52"/>
      <c r="E456" s="54" t="s">
        <v>185</v>
      </c>
      <c r="F456" s="71"/>
      <c r="G456" s="71"/>
      <c r="H456" s="36"/>
      <c r="I456" s="36"/>
    </row>
    <row r="457" spans="2:9" ht="20.100000000000001" customHeight="1" x14ac:dyDescent="0.25">
      <c r="B457" s="69">
        <v>3</v>
      </c>
      <c r="C457" s="70"/>
      <c r="D457" s="52"/>
      <c r="E457" s="72" t="s">
        <v>4</v>
      </c>
      <c r="F457" s="71">
        <v>7963</v>
      </c>
      <c r="G457" s="71">
        <v>0</v>
      </c>
      <c r="H457" s="61">
        <v>0</v>
      </c>
      <c r="I457" s="36"/>
    </row>
    <row r="458" spans="2:9" ht="20.100000000000001" customHeight="1" x14ac:dyDescent="0.25">
      <c r="B458" s="69">
        <v>32</v>
      </c>
      <c r="C458" s="70"/>
      <c r="D458" s="52"/>
      <c r="E458" s="72" t="s">
        <v>12</v>
      </c>
      <c r="F458" s="71">
        <v>7963</v>
      </c>
      <c r="G458" s="71">
        <v>0</v>
      </c>
      <c r="H458" s="61">
        <v>0</v>
      </c>
      <c r="I458" s="36"/>
    </row>
    <row r="459" spans="2:9" ht="20.100000000000001" customHeight="1" x14ac:dyDescent="0.25">
      <c r="B459" s="69">
        <v>323</v>
      </c>
      <c r="C459" s="70"/>
      <c r="D459" s="52"/>
      <c r="E459" s="72" t="s">
        <v>88</v>
      </c>
      <c r="F459" s="71">
        <v>7963</v>
      </c>
      <c r="G459" s="71">
        <v>0</v>
      </c>
      <c r="H459" s="61">
        <v>0</v>
      </c>
      <c r="I459" s="36"/>
    </row>
    <row r="460" spans="2:9" ht="20.100000000000001" customHeight="1" x14ac:dyDescent="0.25">
      <c r="B460" s="69">
        <v>3232</v>
      </c>
      <c r="C460" s="70"/>
      <c r="D460" s="52"/>
      <c r="E460" s="72" t="s">
        <v>90</v>
      </c>
      <c r="F460" s="71">
        <v>7963</v>
      </c>
      <c r="G460" s="71">
        <v>0</v>
      </c>
      <c r="H460" s="61">
        <v>0</v>
      </c>
      <c r="I460" s="36"/>
    </row>
    <row r="461" spans="2:9" ht="20.100000000000001" customHeight="1" x14ac:dyDescent="0.25">
      <c r="B461" s="121" t="s">
        <v>213</v>
      </c>
      <c r="C461" s="122"/>
      <c r="D461" s="123"/>
      <c r="E461" s="72"/>
      <c r="F461" s="71"/>
      <c r="G461" s="71"/>
      <c r="H461" s="61"/>
      <c r="I461" s="36"/>
    </row>
    <row r="462" spans="2:9" ht="20.100000000000001" customHeight="1" x14ac:dyDescent="0.25">
      <c r="B462" s="173" t="s">
        <v>293</v>
      </c>
      <c r="C462" s="174"/>
      <c r="D462" s="175"/>
      <c r="E462" s="72" t="s">
        <v>206</v>
      </c>
      <c r="F462" s="51"/>
      <c r="G462" s="51"/>
      <c r="H462" s="8"/>
      <c r="I462" s="8"/>
    </row>
    <row r="463" spans="2:9" ht="20.100000000000001" customHeight="1" x14ac:dyDescent="0.25">
      <c r="B463" s="69">
        <v>4</v>
      </c>
      <c r="C463" s="70"/>
      <c r="D463" s="52"/>
      <c r="E463" s="54" t="s">
        <v>185</v>
      </c>
      <c r="F463" s="36"/>
      <c r="G463" s="36"/>
      <c r="H463" s="36"/>
      <c r="I463" s="36"/>
    </row>
    <row r="464" spans="2:9" ht="21.75" customHeight="1" x14ac:dyDescent="0.25">
      <c r="B464" s="69">
        <v>4</v>
      </c>
      <c r="C464" s="70"/>
      <c r="D464" s="52"/>
      <c r="E464" s="54" t="s">
        <v>6</v>
      </c>
      <c r="F464" s="61">
        <v>1195</v>
      </c>
      <c r="G464" s="61">
        <v>0</v>
      </c>
      <c r="H464" s="61">
        <v>0</v>
      </c>
      <c r="I464" s="36"/>
    </row>
    <row r="465" spans="2:9" ht="25.5" customHeight="1" x14ac:dyDescent="0.25">
      <c r="B465" s="69">
        <v>42</v>
      </c>
      <c r="C465" s="70"/>
      <c r="D465" s="52"/>
      <c r="E465" s="54" t="s">
        <v>174</v>
      </c>
      <c r="F465" s="61">
        <v>1195</v>
      </c>
      <c r="G465" s="61">
        <v>0</v>
      </c>
      <c r="H465" s="61">
        <v>0</v>
      </c>
      <c r="I465" s="36"/>
    </row>
    <row r="466" spans="2:9" ht="20.100000000000001" customHeight="1" x14ac:dyDescent="0.25">
      <c r="B466" s="69">
        <v>422</v>
      </c>
      <c r="C466" s="70"/>
      <c r="D466" s="52"/>
      <c r="E466" s="72" t="s">
        <v>206</v>
      </c>
      <c r="F466" s="61">
        <v>1195</v>
      </c>
      <c r="G466" s="61">
        <v>0</v>
      </c>
      <c r="H466" s="61">
        <v>0</v>
      </c>
      <c r="I466" s="36"/>
    </row>
    <row r="467" spans="2:9" ht="20.100000000000001" customHeight="1" x14ac:dyDescent="0.25">
      <c r="B467" s="69">
        <v>4221</v>
      </c>
      <c r="C467" s="70"/>
      <c r="D467" s="52"/>
      <c r="E467" s="72" t="s">
        <v>206</v>
      </c>
      <c r="F467" s="77">
        <v>1195</v>
      </c>
      <c r="G467" s="77">
        <v>0</v>
      </c>
      <c r="H467" s="61">
        <v>0</v>
      </c>
      <c r="I467" s="36"/>
    </row>
    <row r="468" spans="2:9" ht="20.100000000000001" customHeight="1" x14ac:dyDescent="0.25">
      <c r="B468" s="173" t="s">
        <v>213</v>
      </c>
      <c r="C468" s="174"/>
      <c r="D468" s="175"/>
      <c r="E468" s="72"/>
      <c r="F468" s="77"/>
      <c r="G468" s="77"/>
      <c r="H468" s="61"/>
      <c r="I468" s="36"/>
    </row>
    <row r="469" spans="2:9" ht="20.100000000000001" customHeight="1" x14ac:dyDescent="0.25">
      <c r="B469" s="173" t="s">
        <v>294</v>
      </c>
      <c r="C469" s="174"/>
      <c r="D469" s="175"/>
      <c r="E469" s="72" t="s">
        <v>216</v>
      </c>
      <c r="F469" s="77"/>
      <c r="G469" s="77"/>
      <c r="H469" s="61"/>
      <c r="I469" s="36"/>
    </row>
    <row r="470" spans="2:9" ht="20.100000000000001" customHeight="1" x14ac:dyDescent="0.25">
      <c r="B470" s="69">
        <v>4</v>
      </c>
      <c r="C470" s="70"/>
      <c r="D470" s="52"/>
      <c r="E470" s="54" t="s">
        <v>185</v>
      </c>
      <c r="F470" s="77"/>
      <c r="G470" s="77"/>
      <c r="H470" s="61"/>
      <c r="I470" s="36"/>
    </row>
    <row r="471" spans="2:9" ht="28.5" customHeight="1" x14ac:dyDescent="0.25">
      <c r="B471" s="69">
        <v>4</v>
      </c>
      <c r="C471" s="70"/>
      <c r="D471" s="52"/>
      <c r="E471" s="54" t="s">
        <v>6</v>
      </c>
      <c r="F471" s="77">
        <v>1327</v>
      </c>
      <c r="G471" s="77">
        <v>0</v>
      </c>
      <c r="H471" s="61">
        <v>0</v>
      </c>
      <c r="I471" s="36"/>
    </row>
    <row r="472" spans="2:9" ht="24" customHeight="1" x14ac:dyDescent="0.25">
      <c r="B472" s="69">
        <v>42</v>
      </c>
      <c r="C472" s="70"/>
      <c r="D472" s="52"/>
      <c r="E472" s="54" t="s">
        <v>174</v>
      </c>
      <c r="F472" s="77">
        <v>1327</v>
      </c>
      <c r="G472" s="77">
        <v>0</v>
      </c>
      <c r="H472" s="61">
        <v>0</v>
      </c>
      <c r="I472" s="36"/>
    </row>
    <row r="473" spans="2:9" ht="24.75" customHeight="1" x14ac:dyDescent="0.25">
      <c r="B473" s="69">
        <v>422</v>
      </c>
      <c r="C473" s="70"/>
      <c r="D473" s="52"/>
      <c r="E473" s="72" t="s">
        <v>110</v>
      </c>
      <c r="F473" s="77">
        <v>1327</v>
      </c>
      <c r="G473" s="77">
        <v>0</v>
      </c>
      <c r="H473" s="61">
        <v>0</v>
      </c>
      <c r="I473" s="36"/>
    </row>
    <row r="474" spans="2:9" ht="20.100000000000001" customHeight="1" x14ac:dyDescent="0.25">
      <c r="B474" s="69">
        <v>4222</v>
      </c>
      <c r="C474" s="70"/>
      <c r="D474" s="52"/>
      <c r="E474" s="72" t="s">
        <v>110</v>
      </c>
      <c r="F474" s="77">
        <v>1327</v>
      </c>
      <c r="G474" s="77">
        <v>0</v>
      </c>
      <c r="H474" s="61">
        <v>0</v>
      </c>
      <c r="I474" s="36"/>
    </row>
    <row r="475" spans="2:9" ht="20.100000000000001" customHeight="1" x14ac:dyDescent="0.25">
      <c r="B475" s="173" t="s">
        <v>213</v>
      </c>
      <c r="C475" s="174"/>
      <c r="D475" s="175"/>
      <c r="E475" s="72"/>
      <c r="F475" s="77"/>
      <c r="G475" s="77"/>
      <c r="H475" s="61"/>
      <c r="I475" s="36"/>
    </row>
    <row r="476" spans="2:9" ht="20.100000000000001" customHeight="1" x14ac:dyDescent="0.25">
      <c r="B476" s="173" t="s">
        <v>295</v>
      </c>
      <c r="C476" s="174"/>
      <c r="D476" s="175"/>
      <c r="E476" s="72" t="s">
        <v>296</v>
      </c>
      <c r="F476" s="77"/>
      <c r="G476" s="77"/>
      <c r="H476" s="61"/>
      <c r="I476" s="36"/>
    </row>
    <row r="477" spans="2:9" ht="20.100000000000001" customHeight="1" x14ac:dyDescent="0.25">
      <c r="B477" s="69">
        <v>4</v>
      </c>
      <c r="C477" s="70"/>
      <c r="D477" s="52"/>
      <c r="E477" s="54" t="s">
        <v>185</v>
      </c>
      <c r="F477" s="77"/>
      <c r="G477" s="77"/>
      <c r="H477" s="61"/>
      <c r="I477" s="36"/>
    </row>
    <row r="478" spans="2:9" ht="20.100000000000001" customHeight="1" x14ac:dyDescent="0.25">
      <c r="B478" s="69">
        <v>4</v>
      </c>
      <c r="C478" s="70"/>
      <c r="D478" s="52"/>
      <c r="E478" s="54" t="s">
        <v>6</v>
      </c>
      <c r="F478" s="77">
        <v>3982</v>
      </c>
      <c r="G478" s="77">
        <v>0</v>
      </c>
      <c r="H478" s="61">
        <v>0</v>
      </c>
      <c r="I478" s="36"/>
    </row>
    <row r="479" spans="2:9" ht="27" customHeight="1" x14ac:dyDescent="0.25">
      <c r="B479" s="69">
        <v>42</v>
      </c>
      <c r="C479" s="70"/>
      <c r="D479" s="52"/>
      <c r="E479" s="54" t="s">
        <v>174</v>
      </c>
      <c r="F479" s="77">
        <v>3982</v>
      </c>
      <c r="G479" s="77">
        <v>0</v>
      </c>
      <c r="H479" s="61">
        <v>0</v>
      </c>
      <c r="I479" s="36"/>
    </row>
    <row r="480" spans="2:9" ht="20.100000000000001" customHeight="1" x14ac:dyDescent="0.25">
      <c r="B480" s="69">
        <v>422</v>
      </c>
      <c r="C480" s="70"/>
      <c r="D480" s="52"/>
      <c r="E480" s="72" t="s">
        <v>100</v>
      </c>
      <c r="F480" s="77">
        <v>3982</v>
      </c>
      <c r="G480" s="77">
        <v>0</v>
      </c>
      <c r="H480" s="61">
        <v>0</v>
      </c>
      <c r="I480" s="36"/>
    </row>
    <row r="481" spans="2:9" ht="20.100000000000001" customHeight="1" x14ac:dyDescent="0.25">
      <c r="B481" s="69">
        <v>4225</v>
      </c>
      <c r="C481" s="70"/>
      <c r="D481" s="52"/>
      <c r="E481" s="72" t="s">
        <v>112</v>
      </c>
      <c r="F481" s="77">
        <v>3982</v>
      </c>
      <c r="G481" s="77">
        <v>0</v>
      </c>
      <c r="H481" s="61">
        <v>0</v>
      </c>
      <c r="I481" s="36"/>
    </row>
    <row r="482" spans="2:9" ht="20.100000000000001" customHeight="1" x14ac:dyDescent="0.25">
      <c r="B482" s="173" t="s">
        <v>213</v>
      </c>
      <c r="C482" s="174"/>
      <c r="D482" s="175"/>
      <c r="E482" s="52"/>
      <c r="F482" s="51"/>
      <c r="G482" s="51"/>
      <c r="H482" s="8"/>
      <c r="I482" s="8"/>
    </row>
    <row r="483" spans="2:9" ht="20.100000000000001" customHeight="1" x14ac:dyDescent="0.25">
      <c r="B483" s="173" t="s">
        <v>297</v>
      </c>
      <c r="C483" s="174"/>
      <c r="D483" s="175"/>
      <c r="E483" s="52" t="s">
        <v>189</v>
      </c>
      <c r="F483" s="51"/>
      <c r="G483" s="51"/>
      <c r="H483" s="8"/>
      <c r="I483" s="8"/>
    </row>
    <row r="484" spans="2:9" ht="20.100000000000001" customHeight="1" x14ac:dyDescent="0.25">
      <c r="B484" s="69">
        <v>4</v>
      </c>
      <c r="C484" s="70"/>
      <c r="D484" s="52"/>
      <c r="E484" s="54" t="s">
        <v>185</v>
      </c>
      <c r="F484" s="36"/>
      <c r="G484" s="36"/>
      <c r="H484" s="36"/>
      <c r="I484" s="36"/>
    </row>
    <row r="485" spans="2:9" ht="21.75" customHeight="1" x14ac:dyDescent="0.25">
      <c r="B485" s="69">
        <v>4</v>
      </c>
      <c r="C485" s="70"/>
      <c r="D485" s="52"/>
      <c r="E485" s="54" t="s">
        <v>6</v>
      </c>
      <c r="F485" s="61">
        <v>12609</v>
      </c>
      <c r="G485" s="61">
        <v>0</v>
      </c>
      <c r="H485" s="61">
        <v>0</v>
      </c>
      <c r="I485" s="36"/>
    </row>
    <row r="486" spans="2:9" ht="25.5" customHeight="1" x14ac:dyDescent="0.25">
      <c r="B486" s="69">
        <v>42</v>
      </c>
      <c r="C486" s="70"/>
      <c r="D486" s="52"/>
      <c r="E486" s="54" t="s">
        <v>174</v>
      </c>
      <c r="F486" s="61">
        <v>12609</v>
      </c>
      <c r="G486" s="61">
        <v>0</v>
      </c>
      <c r="H486" s="61">
        <v>0</v>
      </c>
      <c r="I486" s="36"/>
    </row>
    <row r="487" spans="2:9" ht="20.100000000000001" customHeight="1" x14ac:dyDescent="0.25">
      <c r="B487" s="69">
        <v>423</v>
      </c>
      <c r="C487" s="70"/>
      <c r="D487" s="52"/>
      <c r="E487" s="54" t="s">
        <v>190</v>
      </c>
      <c r="F487" s="61">
        <v>12609</v>
      </c>
      <c r="G487" s="61">
        <v>0</v>
      </c>
      <c r="H487" s="61">
        <v>0</v>
      </c>
      <c r="I487" s="36"/>
    </row>
    <row r="488" spans="2:9" ht="20.100000000000001" customHeight="1" x14ac:dyDescent="0.25">
      <c r="B488" s="69">
        <v>4231</v>
      </c>
      <c r="C488" s="70"/>
      <c r="D488" s="52"/>
      <c r="E488" s="54" t="s">
        <v>113</v>
      </c>
      <c r="F488" s="61">
        <v>12609</v>
      </c>
      <c r="G488" s="61">
        <v>0</v>
      </c>
      <c r="H488" s="61">
        <v>0</v>
      </c>
      <c r="I488" s="36"/>
    </row>
    <row r="489" spans="2:9" ht="20.100000000000001" customHeight="1" x14ac:dyDescent="0.25">
      <c r="B489" s="173" t="s">
        <v>213</v>
      </c>
      <c r="C489" s="174"/>
      <c r="D489" s="175"/>
      <c r="E489" s="52"/>
      <c r="F489" s="51"/>
      <c r="G489" s="51"/>
      <c r="H489" s="8"/>
      <c r="I489" s="8"/>
    </row>
    <row r="490" spans="2:9" ht="20.100000000000001" customHeight="1" x14ac:dyDescent="0.25">
      <c r="B490" s="173" t="s">
        <v>298</v>
      </c>
      <c r="C490" s="174"/>
      <c r="D490" s="175"/>
      <c r="E490" s="52" t="s">
        <v>115</v>
      </c>
      <c r="F490" s="51"/>
      <c r="G490" s="51"/>
      <c r="H490" s="8"/>
      <c r="I490" s="8"/>
    </row>
    <row r="491" spans="2:9" ht="20.100000000000001" customHeight="1" x14ac:dyDescent="0.25">
      <c r="B491" s="69">
        <v>4</v>
      </c>
      <c r="C491" s="70"/>
      <c r="D491" s="52"/>
      <c r="E491" s="54" t="s">
        <v>185</v>
      </c>
      <c r="F491" s="36"/>
      <c r="G491" s="36"/>
      <c r="H491" s="36"/>
      <c r="I491" s="36"/>
    </row>
    <row r="492" spans="2:9" ht="21.75" customHeight="1" x14ac:dyDescent="0.25">
      <c r="B492" s="69">
        <v>4</v>
      </c>
      <c r="C492" s="70"/>
      <c r="D492" s="52"/>
      <c r="E492" s="54" t="s">
        <v>6</v>
      </c>
      <c r="F492" s="61">
        <v>2654</v>
      </c>
      <c r="G492" s="61">
        <v>0</v>
      </c>
      <c r="H492" s="61">
        <v>0</v>
      </c>
      <c r="I492" s="36"/>
    </row>
    <row r="493" spans="2:9" ht="25.5" customHeight="1" x14ac:dyDescent="0.25">
      <c r="B493" s="69">
        <v>45</v>
      </c>
      <c r="C493" s="70"/>
      <c r="D493" s="52"/>
      <c r="E493" s="54" t="s">
        <v>114</v>
      </c>
      <c r="F493" s="61">
        <v>2654</v>
      </c>
      <c r="G493" s="61">
        <v>0</v>
      </c>
      <c r="H493" s="61">
        <v>0</v>
      </c>
      <c r="I493" s="36"/>
    </row>
    <row r="494" spans="2:9" ht="20.100000000000001" customHeight="1" x14ac:dyDescent="0.25">
      <c r="B494" s="69">
        <v>453</v>
      </c>
      <c r="C494" s="70"/>
      <c r="D494" s="52"/>
      <c r="E494" s="54" t="s">
        <v>115</v>
      </c>
      <c r="F494" s="61">
        <v>2654</v>
      </c>
      <c r="G494" s="61">
        <v>0</v>
      </c>
      <c r="H494" s="61">
        <v>0</v>
      </c>
      <c r="I494" s="36"/>
    </row>
    <row r="495" spans="2:9" ht="20.100000000000001" customHeight="1" x14ac:dyDescent="0.25">
      <c r="B495" s="69">
        <v>4531</v>
      </c>
      <c r="C495" s="70"/>
      <c r="D495" s="52"/>
      <c r="E495" s="54" t="s">
        <v>115</v>
      </c>
      <c r="F495" s="61">
        <v>2654</v>
      </c>
      <c r="G495" s="61">
        <v>0</v>
      </c>
      <c r="H495" s="61">
        <v>0</v>
      </c>
      <c r="I495" s="36"/>
    </row>
    <row r="496" spans="2:9" ht="20.100000000000001" customHeight="1" x14ac:dyDescent="0.25">
      <c r="B496" s="173"/>
      <c r="C496" s="174"/>
      <c r="D496" s="175"/>
      <c r="E496" s="54" t="s">
        <v>215</v>
      </c>
      <c r="F496" s="61"/>
      <c r="G496" s="61"/>
      <c r="H496" s="36"/>
      <c r="I496" s="36"/>
    </row>
    <row r="497" spans="2:9" ht="20.100000000000001" customHeight="1" x14ac:dyDescent="0.25">
      <c r="B497" s="176" t="s">
        <v>299</v>
      </c>
      <c r="C497" s="176"/>
      <c r="D497" s="176"/>
      <c r="E497" s="54" t="s">
        <v>215</v>
      </c>
      <c r="F497" s="61"/>
      <c r="G497" s="61"/>
      <c r="H497" s="61"/>
      <c r="I497" s="36"/>
    </row>
    <row r="498" spans="2:9" ht="20.100000000000001" customHeight="1" x14ac:dyDescent="0.25">
      <c r="B498" s="176" t="s">
        <v>300</v>
      </c>
      <c r="C498" s="176"/>
      <c r="D498" s="176"/>
      <c r="E498" s="72" t="s">
        <v>215</v>
      </c>
      <c r="F498" s="36">
        <v>0</v>
      </c>
      <c r="G498" s="61">
        <v>82600</v>
      </c>
      <c r="H498" s="139">
        <f>22283+301+581+3021+3186+1567+1535+421+400+846+215+742+708+188+1573+2220+19+3765+828+993+6226+215+1922+9385+2703+64+827+3164+120+106+261+393+3183+103+2116+3261+221+162+1177+1304+210+360+17113+2876</f>
        <v>102864</v>
      </c>
      <c r="I498" s="36">
        <v>125</v>
      </c>
    </row>
    <row r="499" spans="2:9" ht="20.100000000000001" customHeight="1" x14ac:dyDescent="0.25">
      <c r="B499" s="173" t="s">
        <v>304</v>
      </c>
      <c r="C499" s="174"/>
      <c r="D499" s="175"/>
      <c r="E499" s="123"/>
      <c r="F499" s="36"/>
      <c r="G499" s="36"/>
      <c r="H499" s="61"/>
      <c r="I499" s="36"/>
    </row>
    <row r="500" spans="2:9" ht="20.100000000000001" customHeight="1" x14ac:dyDescent="0.25">
      <c r="B500" s="173" t="s">
        <v>301</v>
      </c>
      <c r="C500" s="174"/>
      <c r="D500" s="175"/>
      <c r="E500" s="123" t="s">
        <v>302</v>
      </c>
      <c r="F500" s="36"/>
      <c r="G500" s="36"/>
      <c r="H500" s="61"/>
      <c r="I500" s="36"/>
    </row>
    <row r="501" spans="2:9" ht="20.100000000000001" customHeight="1" x14ac:dyDescent="0.25">
      <c r="B501" s="121"/>
      <c r="C501" s="122"/>
      <c r="D501" s="123"/>
      <c r="E501" s="54"/>
      <c r="F501" s="36"/>
      <c r="G501" s="36"/>
      <c r="H501" s="61"/>
      <c r="I501" s="36"/>
    </row>
    <row r="502" spans="2:9" ht="27.75" customHeight="1" x14ac:dyDescent="0.25">
      <c r="B502" s="121">
        <v>3</v>
      </c>
      <c r="C502" s="122"/>
      <c r="D502" s="123"/>
      <c r="E502" s="54" t="s">
        <v>4</v>
      </c>
      <c r="F502" s="36">
        <v>0</v>
      </c>
      <c r="G502" s="61">
        <v>12000</v>
      </c>
      <c r="H502" s="61">
        <f>16514.14+4205.49+1562.95</f>
        <v>22282.579999999998</v>
      </c>
      <c r="I502" s="36">
        <v>186</v>
      </c>
    </row>
    <row r="503" spans="2:9" ht="20.100000000000001" customHeight="1" x14ac:dyDescent="0.25">
      <c r="B503" s="121">
        <v>31</v>
      </c>
      <c r="C503" s="122"/>
      <c r="D503" s="123"/>
      <c r="E503" s="54" t="s">
        <v>5</v>
      </c>
      <c r="F503" s="36">
        <v>0</v>
      </c>
      <c r="G503" s="61">
        <v>12000</v>
      </c>
      <c r="H503" s="61">
        <f t="shared" ref="H503:H505" si="0">16514.14+4205.49+1562.95</f>
        <v>22282.579999999998</v>
      </c>
      <c r="I503" s="36">
        <v>186</v>
      </c>
    </row>
    <row r="504" spans="2:9" ht="20.100000000000001" customHeight="1" x14ac:dyDescent="0.25">
      <c r="B504" s="121">
        <v>311</v>
      </c>
      <c r="C504" s="122"/>
      <c r="D504" s="123"/>
      <c r="E504" s="54" t="s">
        <v>142</v>
      </c>
      <c r="F504" s="36">
        <v>0</v>
      </c>
      <c r="G504" s="61">
        <v>12000</v>
      </c>
      <c r="H504" s="61">
        <f t="shared" si="0"/>
        <v>22282.579999999998</v>
      </c>
      <c r="I504" s="36">
        <v>186</v>
      </c>
    </row>
    <row r="505" spans="2:9" ht="20.100000000000001" customHeight="1" x14ac:dyDescent="0.25">
      <c r="B505" s="121">
        <v>3111</v>
      </c>
      <c r="C505" s="122"/>
      <c r="D505" s="123"/>
      <c r="E505" s="54" t="s">
        <v>27</v>
      </c>
      <c r="F505" s="36">
        <v>0</v>
      </c>
      <c r="G505" s="61">
        <v>12000</v>
      </c>
      <c r="H505" s="61">
        <f t="shared" si="0"/>
        <v>22282.579999999998</v>
      </c>
      <c r="I505" s="36">
        <v>186</v>
      </c>
    </row>
    <row r="506" spans="2:9" ht="20.100000000000001" customHeight="1" x14ac:dyDescent="0.25">
      <c r="B506" s="173" t="s">
        <v>304</v>
      </c>
      <c r="C506" s="174"/>
      <c r="D506" s="175"/>
      <c r="E506" s="123"/>
      <c r="F506" s="36"/>
      <c r="G506" s="61"/>
      <c r="H506" s="61"/>
      <c r="I506" s="36"/>
    </row>
    <row r="507" spans="2:9" ht="20.100000000000001" customHeight="1" x14ac:dyDescent="0.25">
      <c r="B507" s="173" t="s">
        <v>303</v>
      </c>
      <c r="C507" s="174"/>
      <c r="D507" s="175"/>
      <c r="E507" s="123" t="s">
        <v>164</v>
      </c>
      <c r="F507" s="36"/>
      <c r="G507" s="36"/>
      <c r="H507" s="61"/>
      <c r="I507" s="36"/>
    </row>
    <row r="508" spans="2:9" ht="20.100000000000001" customHeight="1" x14ac:dyDescent="0.25">
      <c r="B508" s="121"/>
      <c r="C508" s="122"/>
      <c r="D508" s="123"/>
      <c r="E508" s="54" t="s">
        <v>215</v>
      </c>
      <c r="F508" s="36"/>
      <c r="G508" s="36"/>
      <c r="H508" s="61"/>
      <c r="I508" s="36"/>
    </row>
    <row r="509" spans="2:9" ht="20.100000000000001" customHeight="1" x14ac:dyDescent="0.25">
      <c r="B509" s="121">
        <v>3</v>
      </c>
      <c r="C509" s="122"/>
      <c r="D509" s="123"/>
      <c r="E509" s="54" t="s">
        <v>4</v>
      </c>
      <c r="F509" s="36">
        <v>0</v>
      </c>
      <c r="G509" s="61">
        <v>11276</v>
      </c>
      <c r="H509" s="61">
        <v>301.10000000000002</v>
      </c>
      <c r="I509" s="36">
        <v>3</v>
      </c>
    </row>
    <row r="510" spans="2:9" ht="20.100000000000001" customHeight="1" x14ac:dyDescent="0.25">
      <c r="B510" s="121">
        <v>31</v>
      </c>
      <c r="C510" s="122"/>
      <c r="D510" s="123"/>
      <c r="E510" s="54" t="s">
        <v>5</v>
      </c>
      <c r="F510" s="36">
        <v>0</v>
      </c>
      <c r="G510" s="61">
        <v>11276</v>
      </c>
      <c r="H510" s="61">
        <v>301.10000000000002</v>
      </c>
      <c r="I510" s="36">
        <v>3</v>
      </c>
    </row>
    <row r="511" spans="2:9" ht="20.100000000000001" customHeight="1" x14ac:dyDescent="0.25">
      <c r="B511" s="121">
        <v>311</v>
      </c>
      <c r="C511" s="122"/>
      <c r="D511" s="123"/>
      <c r="E511" s="54" t="s">
        <v>142</v>
      </c>
      <c r="F511" s="36">
        <v>0</v>
      </c>
      <c r="G511" s="61">
        <v>11276</v>
      </c>
      <c r="H511" s="61">
        <v>301.10000000000002</v>
      </c>
      <c r="I511" s="36">
        <v>3</v>
      </c>
    </row>
    <row r="512" spans="2:9" ht="20.100000000000001" customHeight="1" x14ac:dyDescent="0.25">
      <c r="B512" s="121">
        <v>3113</v>
      </c>
      <c r="C512" s="122"/>
      <c r="D512" s="123"/>
      <c r="E512" s="54" t="s">
        <v>164</v>
      </c>
      <c r="F512" s="36">
        <v>0</v>
      </c>
      <c r="G512" s="61">
        <v>11276</v>
      </c>
      <c r="H512" s="61">
        <v>301.10000000000002</v>
      </c>
      <c r="I512" s="36">
        <v>3</v>
      </c>
    </row>
    <row r="513" spans="2:9" ht="20.100000000000001" customHeight="1" x14ac:dyDescent="0.25">
      <c r="B513" s="173" t="s">
        <v>304</v>
      </c>
      <c r="C513" s="174"/>
      <c r="D513" s="175"/>
      <c r="E513" s="138"/>
      <c r="F513" s="36"/>
      <c r="G513" s="61"/>
      <c r="H513" s="61"/>
      <c r="I513" s="36"/>
    </row>
    <row r="514" spans="2:9" ht="20.100000000000001" customHeight="1" x14ac:dyDescent="0.25">
      <c r="B514" s="173" t="s">
        <v>381</v>
      </c>
      <c r="C514" s="174"/>
      <c r="D514" s="175"/>
      <c r="E514" s="138" t="s">
        <v>76</v>
      </c>
      <c r="F514" s="36"/>
      <c r="G514" s="36"/>
      <c r="H514" s="61"/>
      <c r="I514" s="36"/>
    </row>
    <row r="515" spans="2:9" ht="20.100000000000001" customHeight="1" x14ac:dyDescent="0.25">
      <c r="B515" s="136"/>
      <c r="C515" s="137"/>
      <c r="D515" s="138"/>
      <c r="E515" s="54" t="s">
        <v>215</v>
      </c>
      <c r="F515" s="36"/>
      <c r="G515" s="36"/>
      <c r="H515" s="61"/>
      <c r="I515" s="36"/>
    </row>
    <row r="516" spans="2:9" ht="20.100000000000001" customHeight="1" x14ac:dyDescent="0.25">
      <c r="B516" s="136">
        <v>3</v>
      </c>
      <c r="C516" s="137"/>
      <c r="D516" s="138"/>
      <c r="E516" s="54" t="s">
        <v>4</v>
      </c>
      <c r="F516" s="36">
        <v>0</v>
      </c>
      <c r="G516" s="36">
        <v>0</v>
      </c>
      <c r="H516" s="61">
        <v>581.44000000000005</v>
      </c>
      <c r="I516" s="36"/>
    </row>
    <row r="517" spans="2:9" ht="20.100000000000001" customHeight="1" x14ac:dyDescent="0.25">
      <c r="B517" s="136">
        <v>31</v>
      </c>
      <c r="C517" s="137"/>
      <c r="D517" s="138"/>
      <c r="E517" s="54" t="s">
        <v>5</v>
      </c>
      <c r="F517" s="36">
        <v>0</v>
      </c>
      <c r="G517" s="36">
        <v>0</v>
      </c>
      <c r="H517" s="61">
        <v>581.44000000000005</v>
      </c>
      <c r="I517" s="36"/>
    </row>
    <row r="518" spans="2:9" ht="20.100000000000001" customHeight="1" x14ac:dyDescent="0.25">
      <c r="B518" s="136">
        <v>312</v>
      </c>
      <c r="C518" s="137"/>
      <c r="D518" s="138"/>
      <c r="E518" s="54" t="s">
        <v>76</v>
      </c>
      <c r="F518" s="36">
        <v>0</v>
      </c>
      <c r="G518" s="36">
        <v>0</v>
      </c>
      <c r="H518" s="61">
        <v>581.44000000000005</v>
      </c>
      <c r="I518" s="36"/>
    </row>
    <row r="519" spans="2:9" ht="20.100000000000001" customHeight="1" x14ac:dyDescent="0.25">
      <c r="B519" s="136">
        <v>3121</v>
      </c>
      <c r="C519" s="137"/>
      <c r="D519" s="138"/>
      <c r="E519" s="54" t="s">
        <v>76</v>
      </c>
      <c r="F519" s="36">
        <v>0</v>
      </c>
      <c r="G519" s="36">
        <v>0</v>
      </c>
      <c r="H519" s="61">
        <v>581.44000000000005</v>
      </c>
      <c r="I519" s="36"/>
    </row>
    <row r="520" spans="2:9" ht="20.100000000000001" customHeight="1" x14ac:dyDescent="0.25">
      <c r="B520" s="121" t="s">
        <v>304</v>
      </c>
      <c r="C520" s="122"/>
      <c r="D520" s="123"/>
      <c r="E520" s="72"/>
      <c r="F520" s="36"/>
      <c r="G520" s="61"/>
      <c r="H520" s="61"/>
      <c r="I520" s="36"/>
    </row>
    <row r="521" spans="2:9" ht="20.100000000000001" customHeight="1" x14ac:dyDescent="0.25">
      <c r="B521" s="173" t="s">
        <v>305</v>
      </c>
      <c r="C521" s="174"/>
      <c r="D521" s="175"/>
      <c r="E521" s="123" t="s">
        <v>78</v>
      </c>
      <c r="F521" s="36"/>
      <c r="G521" s="36"/>
      <c r="H521" s="61"/>
      <c r="I521" s="36"/>
    </row>
    <row r="522" spans="2:9" ht="20.100000000000001" customHeight="1" x14ac:dyDescent="0.25">
      <c r="B522" s="121"/>
      <c r="C522" s="122"/>
      <c r="D522" s="123"/>
      <c r="E522" s="54" t="s">
        <v>215</v>
      </c>
      <c r="F522" s="36"/>
      <c r="G522" s="36"/>
      <c r="H522" s="61"/>
      <c r="I522" s="36"/>
    </row>
    <row r="523" spans="2:9" ht="20.100000000000001" customHeight="1" x14ac:dyDescent="0.25">
      <c r="B523" s="121">
        <v>3</v>
      </c>
      <c r="C523" s="122"/>
      <c r="D523" s="123"/>
      <c r="E523" s="54" t="s">
        <v>4</v>
      </c>
      <c r="F523" s="36">
        <v>0</v>
      </c>
      <c r="G523" s="61">
        <v>3122</v>
      </c>
      <c r="H523" s="61">
        <v>3020.55</v>
      </c>
      <c r="I523" s="36">
        <v>97</v>
      </c>
    </row>
    <row r="524" spans="2:9" ht="20.100000000000001" customHeight="1" x14ac:dyDescent="0.25">
      <c r="B524" s="121">
        <v>31</v>
      </c>
      <c r="C524" s="122"/>
      <c r="D524" s="123"/>
      <c r="E524" s="54" t="s">
        <v>5</v>
      </c>
      <c r="F524" s="36">
        <v>0</v>
      </c>
      <c r="G524" s="61">
        <v>3122</v>
      </c>
      <c r="H524" s="61">
        <v>3020.55</v>
      </c>
      <c r="I524" s="36">
        <v>97</v>
      </c>
    </row>
    <row r="525" spans="2:9" ht="20.100000000000001" customHeight="1" x14ac:dyDescent="0.25">
      <c r="B525" s="121">
        <v>313</v>
      </c>
      <c r="C525" s="122"/>
      <c r="D525" s="123"/>
      <c r="E525" s="54" t="s">
        <v>77</v>
      </c>
      <c r="F525" s="36">
        <v>0</v>
      </c>
      <c r="G525" s="61">
        <v>3122</v>
      </c>
      <c r="H525" s="61">
        <v>3020.55</v>
      </c>
      <c r="I525" s="36">
        <v>97</v>
      </c>
    </row>
    <row r="526" spans="2:9" ht="20.100000000000001" customHeight="1" x14ac:dyDescent="0.25">
      <c r="B526" s="121">
        <v>3131</v>
      </c>
      <c r="C526" s="122"/>
      <c r="D526" s="123"/>
      <c r="E526" s="54" t="s">
        <v>78</v>
      </c>
      <c r="F526" s="36">
        <v>0</v>
      </c>
      <c r="G526" s="61">
        <v>3122</v>
      </c>
      <c r="H526" s="61">
        <v>3020.55</v>
      </c>
      <c r="I526" s="36">
        <v>97</v>
      </c>
    </row>
    <row r="527" spans="2:9" ht="20.100000000000001" customHeight="1" x14ac:dyDescent="0.25">
      <c r="B527" s="121" t="s">
        <v>304</v>
      </c>
      <c r="C527" s="122"/>
      <c r="D527" s="123"/>
      <c r="E527" s="72"/>
      <c r="F527" s="36"/>
      <c r="G527" s="61"/>
      <c r="H527" s="61"/>
      <c r="I527" s="36"/>
    </row>
    <row r="528" spans="2:9" ht="20.100000000000001" customHeight="1" x14ac:dyDescent="0.25">
      <c r="B528" s="173" t="s">
        <v>306</v>
      </c>
      <c r="C528" s="174"/>
      <c r="D528" s="175"/>
      <c r="E528" s="123" t="s">
        <v>249</v>
      </c>
      <c r="F528" s="36"/>
      <c r="G528" s="36"/>
      <c r="H528" s="61"/>
      <c r="I528" s="36"/>
    </row>
    <row r="529" spans="2:9" ht="20.100000000000001" customHeight="1" x14ac:dyDescent="0.25">
      <c r="B529" s="121"/>
      <c r="C529" s="122"/>
      <c r="D529" s="123"/>
      <c r="E529" s="54" t="s">
        <v>215</v>
      </c>
      <c r="F529" s="36"/>
      <c r="G529" s="36"/>
      <c r="H529" s="61"/>
      <c r="I529" s="36"/>
    </row>
    <row r="530" spans="2:9" ht="20.100000000000001" customHeight="1" x14ac:dyDescent="0.25">
      <c r="B530" s="121">
        <v>3</v>
      </c>
      <c r="C530" s="122"/>
      <c r="D530" s="123"/>
      <c r="E530" s="54" t="s">
        <v>4</v>
      </c>
      <c r="F530" s="36">
        <v>0</v>
      </c>
      <c r="G530" s="61">
        <v>1900</v>
      </c>
      <c r="H530" s="61">
        <v>3185.64</v>
      </c>
      <c r="I530" s="36">
        <v>168</v>
      </c>
    </row>
    <row r="531" spans="2:9" ht="20.100000000000001" customHeight="1" x14ac:dyDescent="0.25">
      <c r="B531" s="121">
        <v>31</v>
      </c>
      <c r="C531" s="122"/>
      <c r="D531" s="123"/>
      <c r="E531" s="54" t="s">
        <v>5</v>
      </c>
      <c r="F531" s="36">
        <v>0</v>
      </c>
      <c r="G531" s="61">
        <v>1900</v>
      </c>
      <c r="H531" s="61">
        <v>3185.64</v>
      </c>
      <c r="I531" s="36">
        <v>168</v>
      </c>
    </row>
    <row r="532" spans="2:9" ht="20.100000000000001" customHeight="1" x14ac:dyDescent="0.25">
      <c r="B532" s="121">
        <v>313</v>
      </c>
      <c r="C532" s="122"/>
      <c r="D532" s="123"/>
      <c r="E532" s="54" t="s">
        <v>77</v>
      </c>
      <c r="F532" s="36">
        <v>0</v>
      </c>
      <c r="G532" s="61">
        <v>1900</v>
      </c>
      <c r="H532" s="61">
        <v>3185.64</v>
      </c>
      <c r="I532" s="36">
        <v>168</v>
      </c>
    </row>
    <row r="533" spans="2:9" ht="20.100000000000001" customHeight="1" x14ac:dyDescent="0.25">
      <c r="B533" s="121">
        <v>3132</v>
      </c>
      <c r="C533" s="122"/>
      <c r="D533" s="123"/>
      <c r="E533" s="54" t="s">
        <v>79</v>
      </c>
      <c r="F533" s="36">
        <v>0</v>
      </c>
      <c r="G533" s="61">
        <v>1900</v>
      </c>
      <c r="H533" s="61">
        <v>3185.64</v>
      </c>
      <c r="I533" s="36">
        <v>168</v>
      </c>
    </row>
    <row r="534" spans="2:9" ht="20.100000000000001" customHeight="1" x14ac:dyDescent="0.25">
      <c r="B534" s="130" t="s">
        <v>304</v>
      </c>
      <c r="C534" s="131"/>
      <c r="D534" s="132"/>
      <c r="E534" s="72"/>
      <c r="F534" s="36"/>
      <c r="G534" s="61"/>
      <c r="H534" s="61"/>
      <c r="I534" s="36"/>
    </row>
    <row r="535" spans="2:9" ht="20.100000000000001" customHeight="1" x14ac:dyDescent="0.25">
      <c r="B535" s="173" t="s">
        <v>348</v>
      </c>
      <c r="C535" s="174"/>
      <c r="D535" s="175"/>
      <c r="E535" s="132" t="s">
        <v>104</v>
      </c>
      <c r="F535" s="36"/>
      <c r="G535" s="61"/>
      <c r="H535" s="61"/>
      <c r="I535" s="36"/>
    </row>
    <row r="536" spans="2:9" ht="20.100000000000001" customHeight="1" x14ac:dyDescent="0.25">
      <c r="B536" s="130"/>
      <c r="C536" s="131"/>
      <c r="D536" s="132"/>
      <c r="E536" s="54" t="s">
        <v>215</v>
      </c>
      <c r="F536" s="36"/>
      <c r="G536" s="61"/>
      <c r="H536" s="61"/>
      <c r="I536" s="36"/>
    </row>
    <row r="537" spans="2:9" ht="20.100000000000001" customHeight="1" x14ac:dyDescent="0.25">
      <c r="B537" s="130">
        <v>3</v>
      </c>
      <c r="C537" s="131"/>
      <c r="D537" s="132"/>
      <c r="E537" s="54" t="s">
        <v>4</v>
      </c>
      <c r="F537" s="36">
        <v>0</v>
      </c>
      <c r="G537" s="36">
        <v>0</v>
      </c>
      <c r="H537" s="61">
        <v>1567.1</v>
      </c>
      <c r="I537" s="36"/>
    </row>
    <row r="538" spans="2:9" ht="20.100000000000001" customHeight="1" x14ac:dyDescent="0.25">
      <c r="B538" s="130">
        <v>32</v>
      </c>
      <c r="C538" s="131"/>
      <c r="D538" s="132"/>
      <c r="E538" s="54" t="s">
        <v>12</v>
      </c>
      <c r="F538" s="36">
        <v>0</v>
      </c>
      <c r="G538" s="36">
        <v>0</v>
      </c>
      <c r="H538" s="61">
        <v>1567.1</v>
      </c>
      <c r="I538" s="36"/>
    </row>
    <row r="539" spans="2:9" ht="20.100000000000001" customHeight="1" x14ac:dyDescent="0.25">
      <c r="B539" s="130">
        <v>321</v>
      </c>
      <c r="C539" s="131"/>
      <c r="D539" s="132"/>
      <c r="E539" s="54" t="s">
        <v>28</v>
      </c>
      <c r="F539" s="36">
        <v>0</v>
      </c>
      <c r="G539" s="36">
        <v>0</v>
      </c>
      <c r="H539" s="61">
        <v>1567.1</v>
      </c>
      <c r="I539" s="36"/>
    </row>
    <row r="540" spans="2:9" ht="20.100000000000001" customHeight="1" x14ac:dyDescent="0.25">
      <c r="B540" s="130">
        <v>3211</v>
      </c>
      <c r="C540" s="131"/>
      <c r="D540" s="132"/>
      <c r="E540" s="54" t="s">
        <v>104</v>
      </c>
      <c r="F540" s="36">
        <v>0</v>
      </c>
      <c r="G540" s="36">
        <v>0</v>
      </c>
      <c r="H540" s="61">
        <v>1567.1</v>
      </c>
      <c r="I540" s="36"/>
    </row>
    <row r="541" spans="2:9" ht="20.100000000000001" customHeight="1" x14ac:dyDescent="0.25">
      <c r="B541" s="130" t="s">
        <v>304</v>
      </c>
      <c r="C541" s="131"/>
      <c r="D541" s="132"/>
      <c r="E541" s="72"/>
      <c r="F541" s="36"/>
      <c r="G541" s="61"/>
      <c r="H541" s="61"/>
      <c r="I541" s="36"/>
    </row>
    <row r="542" spans="2:9" ht="20.100000000000001" customHeight="1" x14ac:dyDescent="0.25">
      <c r="B542" s="173" t="s">
        <v>349</v>
      </c>
      <c r="C542" s="174"/>
      <c r="D542" s="175"/>
      <c r="E542" s="132" t="s">
        <v>350</v>
      </c>
      <c r="F542" s="36"/>
      <c r="G542" s="61"/>
      <c r="H542" s="61"/>
      <c r="I542" s="36"/>
    </row>
    <row r="543" spans="2:9" ht="20.100000000000001" customHeight="1" x14ac:dyDescent="0.25">
      <c r="B543" s="130"/>
      <c r="C543" s="131"/>
      <c r="D543" s="132"/>
      <c r="E543" s="54" t="s">
        <v>215</v>
      </c>
      <c r="F543" s="36"/>
      <c r="G543" s="61"/>
      <c r="H543" s="61"/>
      <c r="I543" s="36"/>
    </row>
    <row r="544" spans="2:9" ht="20.100000000000001" customHeight="1" x14ac:dyDescent="0.25">
      <c r="B544" s="130">
        <v>3</v>
      </c>
      <c r="C544" s="131"/>
      <c r="D544" s="132"/>
      <c r="E544" s="54" t="s">
        <v>4</v>
      </c>
      <c r="F544" s="36">
        <v>0</v>
      </c>
      <c r="G544" s="36">
        <v>0</v>
      </c>
      <c r="H544" s="61">
        <v>1534.8</v>
      </c>
      <c r="I544" s="36"/>
    </row>
    <row r="545" spans="2:9" ht="20.100000000000001" customHeight="1" x14ac:dyDescent="0.25">
      <c r="B545" s="130">
        <v>32</v>
      </c>
      <c r="C545" s="131"/>
      <c r="D545" s="132"/>
      <c r="E545" s="54" t="s">
        <v>12</v>
      </c>
      <c r="F545" s="36">
        <v>0</v>
      </c>
      <c r="G545" s="36">
        <v>0</v>
      </c>
      <c r="H545" s="61">
        <v>1534.8</v>
      </c>
      <c r="I545" s="36"/>
    </row>
    <row r="546" spans="2:9" ht="20.100000000000001" customHeight="1" x14ac:dyDescent="0.25">
      <c r="B546" s="130">
        <v>321</v>
      </c>
      <c r="C546" s="131"/>
      <c r="D546" s="132"/>
      <c r="E546" s="54" t="s">
        <v>28</v>
      </c>
      <c r="F546" s="36">
        <v>0</v>
      </c>
      <c r="G546" s="36">
        <v>0</v>
      </c>
      <c r="H546" s="61">
        <v>1534.8</v>
      </c>
      <c r="I546" s="36"/>
    </row>
    <row r="547" spans="2:9" ht="20.100000000000001" customHeight="1" x14ac:dyDescent="0.25">
      <c r="B547" s="130">
        <v>3212</v>
      </c>
      <c r="C547" s="131"/>
      <c r="D547" s="132"/>
      <c r="E547" s="54" t="s">
        <v>351</v>
      </c>
      <c r="F547" s="36">
        <v>0</v>
      </c>
      <c r="G547" s="36">
        <v>0</v>
      </c>
      <c r="H547" s="61">
        <v>1534.8</v>
      </c>
      <c r="I547" s="36"/>
    </row>
    <row r="548" spans="2:9" ht="20.100000000000001" customHeight="1" x14ac:dyDescent="0.25">
      <c r="B548" s="130" t="s">
        <v>304</v>
      </c>
      <c r="C548" s="131"/>
      <c r="D548" s="132"/>
      <c r="E548" s="72"/>
      <c r="F548" s="36"/>
      <c r="G548" s="61"/>
      <c r="H548" s="61"/>
      <c r="I548" s="36"/>
    </row>
    <row r="549" spans="2:9" ht="20.100000000000001" customHeight="1" x14ac:dyDescent="0.25">
      <c r="B549" s="173" t="s">
        <v>352</v>
      </c>
      <c r="C549" s="174"/>
      <c r="D549" s="175"/>
      <c r="E549" s="132" t="s">
        <v>105</v>
      </c>
      <c r="F549" s="36"/>
      <c r="G549" s="61"/>
      <c r="H549" s="61"/>
      <c r="I549" s="36"/>
    </row>
    <row r="550" spans="2:9" ht="20.100000000000001" customHeight="1" x14ac:dyDescent="0.25">
      <c r="B550" s="130"/>
      <c r="C550" s="131"/>
      <c r="D550" s="132"/>
      <c r="E550" s="54" t="s">
        <v>215</v>
      </c>
      <c r="F550" s="36"/>
      <c r="G550" s="61"/>
      <c r="H550" s="61"/>
      <c r="I550" s="36"/>
    </row>
    <row r="551" spans="2:9" ht="20.100000000000001" customHeight="1" x14ac:dyDescent="0.25">
      <c r="B551" s="130">
        <v>3</v>
      </c>
      <c r="C551" s="131"/>
      <c r="D551" s="132"/>
      <c r="E551" s="54" t="s">
        <v>4</v>
      </c>
      <c r="F551" s="36">
        <v>0</v>
      </c>
      <c r="G551" s="36">
        <v>0</v>
      </c>
      <c r="H551" s="61">
        <v>421.36</v>
      </c>
      <c r="I551" s="36"/>
    </row>
    <row r="552" spans="2:9" ht="20.100000000000001" customHeight="1" x14ac:dyDescent="0.25">
      <c r="B552" s="130">
        <v>32</v>
      </c>
      <c r="C552" s="131"/>
      <c r="D552" s="132"/>
      <c r="E552" s="54" t="s">
        <v>12</v>
      </c>
      <c r="F552" s="36">
        <v>0</v>
      </c>
      <c r="G552" s="36">
        <v>0</v>
      </c>
      <c r="H552" s="61">
        <v>421.36</v>
      </c>
      <c r="I552" s="36"/>
    </row>
    <row r="553" spans="2:9" ht="20.100000000000001" customHeight="1" x14ac:dyDescent="0.25">
      <c r="B553" s="130">
        <v>321</v>
      </c>
      <c r="C553" s="131"/>
      <c r="D553" s="132"/>
      <c r="E553" s="54" t="s">
        <v>28</v>
      </c>
      <c r="F553" s="36">
        <v>0</v>
      </c>
      <c r="G553" s="36">
        <v>0</v>
      </c>
      <c r="H553" s="61">
        <v>421.36</v>
      </c>
      <c r="I553" s="36"/>
    </row>
    <row r="554" spans="2:9" ht="20.100000000000001" customHeight="1" x14ac:dyDescent="0.25">
      <c r="B554" s="130">
        <v>3213</v>
      </c>
      <c r="C554" s="131"/>
      <c r="D554" s="132"/>
      <c r="E554" s="54" t="s">
        <v>105</v>
      </c>
      <c r="F554" s="36">
        <v>0</v>
      </c>
      <c r="G554" s="36">
        <v>0</v>
      </c>
      <c r="H554" s="61">
        <v>421.36</v>
      </c>
      <c r="I554" s="36"/>
    </row>
    <row r="555" spans="2:9" ht="20.100000000000001" customHeight="1" x14ac:dyDescent="0.25">
      <c r="B555" s="130" t="s">
        <v>304</v>
      </c>
      <c r="C555" s="131"/>
      <c r="D555" s="132"/>
      <c r="E555" s="72"/>
      <c r="F555" s="36"/>
      <c r="G555" s="61"/>
      <c r="H555" s="61"/>
      <c r="I555" s="36"/>
    </row>
    <row r="556" spans="2:9" ht="26.25" customHeight="1" x14ac:dyDescent="0.25">
      <c r="B556" s="173" t="s">
        <v>353</v>
      </c>
      <c r="C556" s="174"/>
      <c r="D556" s="175"/>
      <c r="E556" s="54" t="s">
        <v>239</v>
      </c>
      <c r="F556" s="36"/>
      <c r="G556" s="61"/>
      <c r="H556" s="61"/>
      <c r="I556" s="36"/>
    </row>
    <row r="557" spans="2:9" ht="20.100000000000001" customHeight="1" x14ac:dyDescent="0.25">
      <c r="B557" s="130"/>
      <c r="C557" s="131"/>
      <c r="D557" s="132"/>
      <c r="E557" s="54" t="s">
        <v>215</v>
      </c>
      <c r="F557" s="36"/>
      <c r="G557" s="61"/>
      <c r="H557" s="61"/>
      <c r="I557" s="36"/>
    </row>
    <row r="558" spans="2:9" ht="20.100000000000001" customHeight="1" x14ac:dyDescent="0.25">
      <c r="B558" s="130">
        <v>3</v>
      </c>
      <c r="C558" s="131"/>
      <c r="D558" s="132"/>
      <c r="E558" s="54" t="s">
        <v>4</v>
      </c>
      <c r="F558" s="36">
        <v>0</v>
      </c>
      <c r="G558" s="36">
        <v>0</v>
      </c>
      <c r="H558" s="61">
        <v>400</v>
      </c>
      <c r="I558" s="36"/>
    </row>
    <row r="559" spans="2:9" ht="20.100000000000001" customHeight="1" x14ac:dyDescent="0.25">
      <c r="B559" s="130">
        <v>32</v>
      </c>
      <c r="C559" s="131"/>
      <c r="D559" s="132"/>
      <c r="E559" s="54" t="s">
        <v>12</v>
      </c>
      <c r="F559" s="36">
        <v>0</v>
      </c>
      <c r="G559" s="36">
        <v>0</v>
      </c>
      <c r="H559" s="61">
        <v>400</v>
      </c>
      <c r="I559" s="36"/>
    </row>
    <row r="560" spans="2:9" ht="20.100000000000001" customHeight="1" x14ac:dyDescent="0.25">
      <c r="B560" s="130">
        <v>321</v>
      </c>
      <c r="C560" s="131"/>
      <c r="D560" s="132"/>
      <c r="E560" s="54" t="s">
        <v>28</v>
      </c>
      <c r="F560" s="36">
        <v>0</v>
      </c>
      <c r="G560" s="36">
        <v>0</v>
      </c>
      <c r="H560" s="61">
        <v>400</v>
      </c>
      <c r="I560" s="36"/>
    </row>
    <row r="561" spans="2:9" ht="30" customHeight="1" x14ac:dyDescent="0.25">
      <c r="B561" s="130">
        <v>3214</v>
      </c>
      <c r="C561" s="131"/>
      <c r="D561" s="132"/>
      <c r="E561" s="54" t="s">
        <v>239</v>
      </c>
      <c r="F561" s="36">
        <v>0</v>
      </c>
      <c r="G561" s="36">
        <v>0</v>
      </c>
      <c r="H561" s="61">
        <v>400</v>
      </c>
      <c r="I561" s="36"/>
    </row>
    <row r="562" spans="2:9" ht="20.100000000000001" customHeight="1" x14ac:dyDescent="0.25">
      <c r="B562" s="130" t="s">
        <v>304</v>
      </c>
      <c r="C562" s="131"/>
      <c r="D562" s="132"/>
      <c r="E562" s="72"/>
      <c r="F562" s="36"/>
      <c r="G562" s="61"/>
      <c r="H562" s="61"/>
      <c r="I562" s="36"/>
    </row>
    <row r="563" spans="2:9" ht="20.100000000000001" customHeight="1" x14ac:dyDescent="0.25">
      <c r="B563" s="173" t="s">
        <v>354</v>
      </c>
      <c r="C563" s="174"/>
      <c r="D563" s="175"/>
      <c r="E563" s="54" t="s">
        <v>355</v>
      </c>
      <c r="F563" s="36"/>
      <c r="G563" s="61"/>
      <c r="H563" s="61"/>
      <c r="I563" s="36"/>
    </row>
    <row r="564" spans="2:9" ht="20.100000000000001" customHeight="1" x14ac:dyDescent="0.25">
      <c r="B564" s="130"/>
      <c r="C564" s="131"/>
      <c r="D564" s="132"/>
      <c r="E564" s="54" t="s">
        <v>215</v>
      </c>
      <c r="F564" s="36"/>
      <c r="G564" s="61"/>
      <c r="H564" s="61"/>
      <c r="I564" s="36"/>
    </row>
    <row r="565" spans="2:9" ht="20.100000000000001" customHeight="1" x14ac:dyDescent="0.25">
      <c r="B565" s="130">
        <v>3</v>
      </c>
      <c r="C565" s="131"/>
      <c r="D565" s="132"/>
      <c r="E565" s="54" t="s">
        <v>4</v>
      </c>
      <c r="F565" s="36">
        <v>0</v>
      </c>
      <c r="G565" s="36">
        <v>0</v>
      </c>
      <c r="H565" s="61">
        <v>846</v>
      </c>
      <c r="I565" s="36"/>
    </row>
    <row r="566" spans="2:9" ht="20.100000000000001" customHeight="1" x14ac:dyDescent="0.25">
      <c r="B566" s="130">
        <v>32</v>
      </c>
      <c r="C566" s="131"/>
      <c r="D566" s="132"/>
      <c r="E566" s="54" t="s">
        <v>12</v>
      </c>
      <c r="F566" s="36">
        <v>0</v>
      </c>
      <c r="G566" s="36">
        <v>0</v>
      </c>
      <c r="H566" s="61">
        <v>846</v>
      </c>
      <c r="I566" s="36"/>
    </row>
    <row r="567" spans="2:9" ht="20.100000000000001" customHeight="1" x14ac:dyDescent="0.25">
      <c r="B567" s="130">
        <v>322</v>
      </c>
      <c r="C567" s="131"/>
      <c r="D567" s="132"/>
      <c r="E567" s="54" t="s">
        <v>81</v>
      </c>
      <c r="F567" s="36">
        <v>0</v>
      </c>
      <c r="G567" s="36">
        <v>0</v>
      </c>
      <c r="H567" s="61">
        <v>846</v>
      </c>
      <c r="I567" s="36"/>
    </row>
    <row r="568" spans="2:9" ht="24" customHeight="1" x14ac:dyDescent="0.25">
      <c r="B568" s="130">
        <v>3221</v>
      </c>
      <c r="C568" s="131"/>
      <c r="D568" s="132"/>
      <c r="E568" s="54" t="s">
        <v>355</v>
      </c>
      <c r="F568" s="36">
        <v>0</v>
      </c>
      <c r="G568" s="36">
        <v>0</v>
      </c>
      <c r="H568" s="61">
        <v>846</v>
      </c>
      <c r="I568" s="36"/>
    </row>
    <row r="569" spans="2:9" ht="20.100000000000001" customHeight="1" x14ac:dyDescent="0.25">
      <c r="B569" s="130" t="s">
        <v>304</v>
      </c>
      <c r="C569" s="131"/>
      <c r="D569" s="132"/>
      <c r="E569" s="72"/>
      <c r="F569" s="36"/>
      <c r="G569" s="61"/>
      <c r="H569" s="61"/>
      <c r="I569" s="36"/>
    </row>
    <row r="570" spans="2:9" ht="20.100000000000001" customHeight="1" x14ac:dyDescent="0.25">
      <c r="B570" s="173" t="s">
        <v>356</v>
      </c>
      <c r="C570" s="174"/>
      <c r="D570" s="175"/>
      <c r="E570" s="54" t="s">
        <v>357</v>
      </c>
      <c r="F570" s="36"/>
      <c r="G570" s="61"/>
      <c r="H570" s="61"/>
      <c r="I570" s="36"/>
    </row>
    <row r="571" spans="2:9" ht="20.100000000000001" customHeight="1" x14ac:dyDescent="0.25">
      <c r="B571" s="130"/>
      <c r="C571" s="131"/>
      <c r="D571" s="132"/>
      <c r="E571" s="54" t="s">
        <v>215</v>
      </c>
      <c r="F571" s="36"/>
      <c r="G571" s="61"/>
      <c r="H571" s="61"/>
      <c r="I571" s="36"/>
    </row>
    <row r="572" spans="2:9" ht="20.100000000000001" customHeight="1" x14ac:dyDescent="0.25">
      <c r="B572" s="130">
        <v>3</v>
      </c>
      <c r="C572" s="131"/>
      <c r="D572" s="132"/>
      <c r="E572" s="54" t="s">
        <v>4</v>
      </c>
      <c r="F572" s="36">
        <v>0</v>
      </c>
      <c r="G572" s="36">
        <v>0</v>
      </c>
      <c r="H572" s="61">
        <v>215</v>
      </c>
      <c r="I572" s="36"/>
    </row>
    <row r="573" spans="2:9" ht="20.100000000000001" customHeight="1" x14ac:dyDescent="0.25">
      <c r="B573" s="130">
        <v>32</v>
      </c>
      <c r="C573" s="131"/>
      <c r="D573" s="132"/>
      <c r="E573" s="54" t="s">
        <v>12</v>
      </c>
      <c r="F573" s="36">
        <v>0</v>
      </c>
      <c r="G573" s="36">
        <v>0</v>
      </c>
      <c r="H573" s="61">
        <v>215</v>
      </c>
      <c r="I573" s="36"/>
    </row>
    <row r="574" spans="2:9" ht="20.100000000000001" customHeight="1" x14ac:dyDescent="0.25">
      <c r="B574" s="130">
        <v>322</v>
      </c>
      <c r="C574" s="131"/>
      <c r="D574" s="132"/>
      <c r="E574" s="54" t="s">
        <v>81</v>
      </c>
      <c r="F574" s="36">
        <v>0</v>
      </c>
      <c r="G574" s="36">
        <v>0</v>
      </c>
      <c r="H574" s="61">
        <v>215</v>
      </c>
      <c r="I574" s="36"/>
    </row>
    <row r="575" spans="2:9" ht="20.100000000000001" customHeight="1" x14ac:dyDescent="0.25">
      <c r="B575" s="130">
        <v>3221</v>
      </c>
      <c r="C575" s="131"/>
      <c r="D575" s="132"/>
      <c r="E575" s="54" t="s">
        <v>82</v>
      </c>
      <c r="F575" s="36">
        <v>0</v>
      </c>
      <c r="G575" s="36">
        <v>0</v>
      </c>
      <c r="H575" s="61">
        <v>215</v>
      </c>
      <c r="I575" s="36"/>
    </row>
    <row r="576" spans="2:9" ht="20.100000000000001" customHeight="1" x14ac:dyDescent="0.25">
      <c r="B576" s="130" t="s">
        <v>304</v>
      </c>
      <c r="C576" s="131"/>
      <c r="D576" s="132"/>
      <c r="E576" s="72"/>
      <c r="F576" s="36"/>
      <c r="G576" s="61"/>
      <c r="H576" s="61"/>
      <c r="I576" s="36"/>
    </row>
    <row r="577" spans="2:9" ht="20.100000000000001" customHeight="1" x14ac:dyDescent="0.25">
      <c r="B577" s="173" t="s">
        <v>358</v>
      </c>
      <c r="C577" s="174"/>
      <c r="D577" s="175"/>
      <c r="E577" s="54" t="s">
        <v>359</v>
      </c>
      <c r="F577" s="36"/>
      <c r="G577" s="61"/>
      <c r="H577" s="61"/>
      <c r="I577" s="36"/>
    </row>
    <row r="578" spans="2:9" ht="20.100000000000001" customHeight="1" x14ac:dyDescent="0.25">
      <c r="B578" s="130"/>
      <c r="C578" s="131"/>
      <c r="D578" s="132"/>
      <c r="E578" s="54" t="s">
        <v>215</v>
      </c>
      <c r="F578" s="36"/>
      <c r="G578" s="61"/>
      <c r="H578" s="61"/>
      <c r="I578" s="36"/>
    </row>
    <row r="579" spans="2:9" ht="20.100000000000001" customHeight="1" x14ac:dyDescent="0.25">
      <c r="B579" s="130">
        <v>3</v>
      </c>
      <c r="C579" s="131"/>
      <c r="D579" s="132"/>
      <c r="E579" s="54" t="s">
        <v>4</v>
      </c>
      <c r="F579" s="36">
        <v>0</v>
      </c>
      <c r="G579" s="36">
        <v>0</v>
      </c>
      <c r="H579" s="61">
        <v>741.99</v>
      </c>
      <c r="I579" s="36"/>
    </row>
    <row r="580" spans="2:9" ht="20.100000000000001" customHeight="1" x14ac:dyDescent="0.25">
      <c r="B580" s="130">
        <v>32</v>
      </c>
      <c r="C580" s="131"/>
      <c r="D580" s="132"/>
      <c r="E580" s="54" t="s">
        <v>12</v>
      </c>
      <c r="F580" s="36">
        <v>0</v>
      </c>
      <c r="G580" s="36">
        <v>0</v>
      </c>
      <c r="H580" s="61">
        <v>741.99</v>
      </c>
      <c r="I580" s="36"/>
    </row>
    <row r="581" spans="2:9" ht="20.100000000000001" customHeight="1" x14ac:dyDescent="0.25">
      <c r="B581" s="130">
        <v>322</v>
      </c>
      <c r="C581" s="131"/>
      <c r="D581" s="132"/>
      <c r="E581" s="54" t="s">
        <v>81</v>
      </c>
      <c r="F581" s="36">
        <v>0</v>
      </c>
      <c r="G581" s="36">
        <v>0</v>
      </c>
      <c r="H581" s="61">
        <v>741.99</v>
      </c>
      <c r="I581" s="36"/>
    </row>
    <row r="582" spans="2:9" ht="20.100000000000001" customHeight="1" x14ac:dyDescent="0.25">
      <c r="B582" s="130">
        <v>3221</v>
      </c>
      <c r="C582" s="131"/>
      <c r="D582" s="132"/>
      <c r="E582" s="54" t="s">
        <v>82</v>
      </c>
      <c r="F582" s="36">
        <v>0</v>
      </c>
      <c r="G582" s="36">
        <v>0</v>
      </c>
      <c r="H582" s="61">
        <v>741.99</v>
      </c>
      <c r="I582" s="36"/>
    </row>
    <row r="583" spans="2:9" ht="20.100000000000001" customHeight="1" x14ac:dyDescent="0.25">
      <c r="B583" s="133" t="s">
        <v>304</v>
      </c>
      <c r="C583" s="134"/>
      <c r="D583" s="135"/>
      <c r="E583" s="72"/>
      <c r="F583" s="36"/>
      <c r="G583" s="61"/>
      <c r="H583" s="61"/>
      <c r="I583" s="36"/>
    </row>
    <row r="584" spans="2:9" ht="20.100000000000001" customHeight="1" x14ac:dyDescent="0.25">
      <c r="B584" s="173" t="s">
        <v>360</v>
      </c>
      <c r="C584" s="174"/>
      <c r="D584" s="175"/>
      <c r="E584" s="54" t="s">
        <v>361</v>
      </c>
      <c r="F584" s="36"/>
      <c r="G584" s="61"/>
      <c r="H584" s="61"/>
      <c r="I584" s="36"/>
    </row>
    <row r="585" spans="2:9" ht="20.100000000000001" customHeight="1" x14ac:dyDescent="0.25">
      <c r="B585" s="133"/>
      <c r="C585" s="134"/>
      <c r="D585" s="135"/>
      <c r="E585" s="54" t="s">
        <v>215</v>
      </c>
      <c r="F585" s="36"/>
      <c r="G585" s="61"/>
      <c r="H585" s="61"/>
      <c r="I585" s="36"/>
    </row>
    <row r="586" spans="2:9" ht="20.100000000000001" customHeight="1" x14ac:dyDescent="0.25">
      <c r="B586" s="133">
        <v>3</v>
      </c>
      <c r="C586" s="134"/>
      <c r="D586" s="135"/>
      <c r="E586" s="54" t="s">
        <v>4</v>
      </c>
      <c r="F586" s="36">
        <v>0</v>
      </c>
      <c r="G586" s="36">
        <v>0</v>
      </c>
      <c r="H586" s="61">
        <v>707.6</v>
      </c>
      <c r="I586" s="36"/>
    </row>
    <row r="587" spans="2:9" ht="20.100000000000001" customHeight="1" x14ac:dyDescent="0.25">
      <c r="B587" s="133">
        <v>32</v>
      </c>
      <c r="C587" s="134"/>
      <c r="D587" s="135"/>
      <c r="E587" s="54" t="s">
        <v>12</v>
      </c>
      <c r="F587" s="36">
        <v>0</v>
      </c>
      <c r="G587" s="36">
        <v>0</v>
      </c>
      <c r="H587" s="61">
        <v>707.6</v>
      </c>
      <c r="I587" s="36"/>
    </row>
    <row r="588" spans="2:9" ht="20.100000000000001" customHeight="1" x14ac:dyDescent="0.25">
      <c r="B588" s="133">
        <v>322</v>
      </c>
      <c r="C588" s="134"/>
      <c r="D588" s="135"/>
      <c r="E588" s="54" t="s">
        <v>81</v>
      </c>
      <c r="F588" s="36">
        <v>0</v>
      </c>
      <c r="G588" s="36">
        <v>0</v>
      </c>
      <c r="H588" s="61">
        <v>707.6</v>
      </c>
      <c r="I588" s="36"/>
    </row>
    <row r="589" spans="2:9" ht="20.100000000000001" customHeight="1" x14ac:dyDescent="0.25">
      <c r="B589" s="133">
        <v>3221</v>
      </c>
      <c r="C589" s="134"/>
      <c r="D589" s="135"/>
      <c r="E589" s="54" t="s">
        <v>82</v>
      </c>
      <c r="F589" s="36">
        <v>0</v>
      </c>
      <c r="G589" s="36">
        <v>0</v>
      </c>
      <c r="H589" s="61">
        <v>707.6</v>
      </c>
      <c r="I589" s="36"/>
    </row>
    <row r="590" spans="2:9" ht="20.100000000000001" customHeight="1" x14ac:dyDescent="0.25">
      <c r="B590" s="133" t="s">
        <v>304</v>
      </c>
      <c r="C590" s="134"/>
      <c r="D590" s="135"/>
      <c r="E590" s="72"/>
      <c r="F590" s="36"/>
      <c r="G590" s="61"/>
      <c r="H590" s="61"/>
      <c r="I590" s="36"/>
    </row>
    <row r="591" spans="2:9" ht="30" customHeight="1" x14ac:dyDescent="0.25">
      <c r="B591" s="173" t="s">
        <v>362</v>
      </c>
      <c r="C591" s="174"/>
      <c r="D591" s="175"/>
      <c r="E591" s="54" t="s">
        <v>233</v>
      </c>
      <c r="F591" s="36"/>
      <c r="G591" s="61"/>
      <c r="H591" s="61"/>
      <c r="I591" s="36"/>
    </row>
    <row r="592" spans="2:9" ht="20.100000000000001" customHeight="1" x14ac:dyDescent="0.25">
      <c r="B592" s="133"/>
      <c r="C592" s="134"/>
      <c r="D592" s="135"/>
      <c r="E592" s="54" t="s">
        <v>215</v>
      </c>
      <c r="F592" s="36"/>
      <c r="G592" s="61"/>
      <c r="H592" s="61"/>
      <c r="I592" s="36"/>
    </row>
    <row r="593" spans="2:9" ht="20.100000000000001" customHeight="1" x14ac:dyDescent="0.25">
      <c r="B593" s="133">
        <v>3</v>
      </c>
      <c r="C593" s="134"/>
      <c r="D593" s="135"/>
      <c r="E593" s="54" t="s">
        <v>4</v>
      </c>
      <c r="F593" s="36">
        <v>0</v>
      </c>
      <c r="G593" s="36">
        <v>0</v>
      </c>
      <c r="H593" s="61">
        <v>188</v>
      </c>
      <c r="I593" s="36"/>
    </row>
    <row r="594" spans="2:9" ht="20.100000000000001" customHeight="1" x14ac:dyDescent="0.25">
      <c r="B594" s="133">
        <v>32</v>
      </c>
      <c r="C594" s="134"/>
      <c r="D594" s="135"/>
      <c r="E594" s="54" t="s">
        <v>12</v>
      </c>
      <c r="F594" s="36">
        <v>0</v>
      </c>
      <c r="G594" s="36">
        <v>0</v>
      </c>
      <c r="H594" s="61">
        <v>188</v>
      </c>
      <c r="I594" s="36"/>
    </row>
    <row r="595" spans="2:9" ht="20.100000000000001" customHeight="1" x14ac:dyDescent="0.25">
      <c r="B595" s="133">
        <v>322</v>
      </c>
      <c r="C595" s="134"/>
      <c r="D595" s="135"/>
      <c r="E595" s="54" t="s">
        <v>81</v>
      </c>
      <c r="F595" s="36">
        <v>0</v>
      </c>
      <c r="G595" s="36">
        <v>0</v>
      </c>
      <c r="H595" s="61">
        <v>188</v>
      </c>
      <c r="I595" s="36"/>
    </row>
    <row r="596" spans="2:9" ht="20.100000000000001" customHeight="1" x14ac:dyDescent="0.25">
      <c r="B596" s="133">
        <v>3221</v>
      </c>
      <c r="C596" s="134"/>
      <c r="D596" s="135"/>
      <c r="E596" s="54" t="s">
        <v>82</v>
      </c>
      <c r="F596" s="36">
        <v>0</v>
      </c>
      <c r="G596" s="36">
        <v>0</v>
      </c>
      <c r="H596" s="61">
        <v>188</v>
      </c>
      <c r="I596" s="36"/>
    </row>
    <row r="597" spans="2:9" ht="20.100000000000001" customHeight="1" x14ac:dyDescent="0.25">
      <c r="B597" s="133" t="s">
        <v>304</v>
      </c>
      <c r="C597" s="134"/>
      <c r="D597" s="135"/>
      <c r="E597" s="72"/>
      <c r="F597" s="36"/>
      <c r="G597" s="61"/>
      <c r="H597" s="61"/>
      <c r="I597" s="36"/>
    </row>
    <row r="598" spans="2:9" ht="20.100000000000001" customHeight="1" x14ac:dyDescent="0.25">
      <c r="B598" s="173" t="s">
        <v>363</v>
      </c>
      <c r="C598" s="174"/>
      <c r="D598" s="175"/>
      <c r="E598" s="54" t="s">
        <v>207</v>
      </c>
      <c r="F598" s="36"/>
      <c r="G598" s="61"/>
      <c r="H598" s="61"/>
      <c r="I598" s="36"/>
    </row>
    <row r="599" spans="2:9" ht="20.100000000000001" customHeight="1" x14ac:dyDescent="0.25">
      <c r="B599" s="133"/>
      <c r="C599" s="134"/>
      <c r="D599" s="135"/>
      <c r="E599" s="54" t="s">
        <v>215</v>
      </c>
      <c r="F599" s="36"/>
      <c r="G599" s="61"/>
      <c r="H599" s="61"/>
      <c r="I599" s="36"/>
    </row>
    <row r="600" spans="2:9" ht="20.100000000000001" customHeight="1" x14ac:dyDescent="0.25">
      <c r="B600" s="133">
        <v>3</v>
      </c>
      <c r="C600" s="134"/>
      <c r="D600" s="135"/>
      <c r="E600" s="54" t="s">
        <v>4</v>
      </c>
      <c r="F600" s="36">
        <v>0</v>
      </c>
      <c r="G600" s="36">
        <v>0</v>
      </c>
      <c r="H600" s="61">
        <v>1572.87</v>
      </c>
      <c r="I600" s="36"/>
    </row>
    <row r="601" spans="2:9" ht="20.100000000000001" customHeight="1" x14ac:dyDescent="0.25">
      <c r="B601" s="133">
        <v>32</v>
      </c>
      <c r="C601" s="134"/>
      <c r="D601" s="135"/>
      <c r="E601" s="54" t="s">
        <v>12</v>
      </c>
      <c r="F601" s="36">
        <v>0</v>
      </c>
      <c r="G601" s="36">
        <v>0</v>
      </c>
      <c r="H601" s="61">
        <v>1572.87</v>
      </c>
      <c r="I601" s="36"/>
    </row>
    <row r="602" spans="2:9" ht="20.100000000000001" customHeight="1" x14ac:dyDescent="0.25">
      <c r="B602" s="133">
        <v>322</v>
      </c>
      <c r="C602" s="134"/>
      <c r="D602" s="135"/>
      <c r="E602" s="54" t="s">
        <v>81</v>
      </c>
      <c r="F602" s="36">
        <v>0</v>
      </c>
      <c r="G602" s="36">
        <v>0</v>
      </c>
      <c r="H602" s="61">
        <v>1572.87</v>
      </c>
      <c r="I602" s="36"/>
    </row>
    <row r="603" spans="2:9" ht="20.100000000000001" customHeight="1" x14ac:dyDescent="0.25">
      <c r="B603" s="133">
        <v>3222</v>
      </c>
      <c r="C603" s="134"/>
      <c r="D603" s="135"/>
      <c r="E603" s="54" t="s">
        <v>83</v>
      </c>
      <c r="F603" s="36">
        <v>0</v>
      </c>
      <c r="G603" s="36">
        <v>0</v>
      </c>
      <c r="H603" s="61">
        <v>1572.87</v>
      </c>
      <c r="I603" s="36"/>
    </row>
    <row r="604" spans="2:9" ht="20.100000000000001" customHeight="1" x14ac:dyDescent="0.25">
      <c r="B604" s="133" t="s">
        <v>304</v>
      </c>
      <c r="C604" s="134"/>
      <c r="D604" s="135"/>
      <c r="E604" s="72"/>
      <c r="F604" s="36"/>
      <c r="G604" s="61"/>
      <c r="H604" s="61"/>
      <c r="I604" s="36"/>
    </row>
    <row r="605" spans="2:9" ht="20.100000000000001" customHeight="1" x14ac:dyDescent="0.25">
      <c r="B605" s="173" t="s">
        <v>364</v>
      </c>
      <c r="C605" s="174"/>
      <c r="D605" s="175"/>
      <c r="E605" s="54" t="s">
        <v>250</v>
      </c>
      <c r="F605" s="36"/>
      <c r="G605" s="61"/>
      <c r="H605" s="61"/>
      <c r="I605" s="36"/>
    </row>
    <row r="606" spans="2:9" ht="20.100000000000001" customHeight="1" x14ac:dyDescent="0.25">
      <c r="B606" s="133"/>
      <c r="C606" s="134"/>
      <c r="D606" s="135"/>
      <c r="E606" s="54" t="s">
        <v>215</v>
      </c>
      <c r="F606" s="36"/>
      <c r="G606" s="61"/>
      <c r="H606" s="61"/>
      <c r="I606" s="36"/>
    </row>
    <row r="607" spans="2:9" ht="20.100000000000001" customHeight="1" x14ac:dyDescent="0.25">
      <c r="B607" s="133">
        <v>3</v>
      </c>
      <c r="C607" s="134"/>
      <c r="D607" s="135"/>
      <c r="E607" s="54" t="s">
        <v>4</v>
      </c>
      <c r="F607" s="36">
        <v>0</v>
      </c>
      <c r="G607" s="36">
        <v>0</v>
      </c>
      <c r="H607" s="61">
        <v>2219.89</v>
      </c>
      <c r="I607" s="36"/>
    </row>
    <row r="608" spans="2:9" ht="20.100000000000001" customHeight="1" x14ac:dyDescent="0.25">
      <c r="B608" s="133">
        <v>32</v>
      </c>
      <c r="C608" s="134"/>
      <c r="D608" s="135"/>
      <c r="E608" s="54" t="s">
        <v>12</v>
      </c>
      <c r="F608" s="36">
        <v>0</v>
      </c>
      <c r="G608" s="36">
        <v>0</v>
      </c>
      <c r="H608" s="61">
        <v>2219.89</v>
      </c>
      <c r="I608" s="36"/>
    </row>
    <row r="609" spans="2:9" ht="20.100000000000001" customHeight="1" x14ac:dyDescent="0.25">
      <c r="B609" s="133">
        <v>322</v>
      </c>
      <c r="C609" s="134"/>
      <c r="D609" s="135"/>
      <c r="E609" s="54" t="s">
        <v>81</v>
      </c>
      <c r="F609" s="36">
        <v>0</v>
      </c>
      <c r="G609" s="36">
        <v>0</v>
      </c>
      <c r="H609" s="61">
        <v>2219.89</v>
      </c>
      <c r="I609" s="36"/>
    </row>
    <row r="610" spans="2:9" ht="20.100000000000001" customHeight="1" x14ac:dyDescent="0.25">
      <c r="B610" s="133">
        <v>3223</v>
      </c>
      <c r="C610" s="134"/>
      <c r="D610" s="135"/>
      <c r="E610" s="54" t="s">
        <v>84</v>
      </c>
      <c r="F610" s="36">
        <v>0</v>
      </c>
      <c r="G610" s="36">
        <v>0</v>
      </c>
      <c r="H610" s="61">
        <v>2219.89</v>
      </c>
      <c r="I610" s="36"/>
    </row>
    <row r="611" spans="2:9" ht="20.100000000000001" customHeight="1" x14ac:dyDescent="0.25">
      <c r="B611" s="133" t="s">
        <v>304</v>
      </c>
      <c r="C611" s="134"/>
      <c r="D611" s="135"/>
      <c r="E611" s="72"/>
      <c r="F611" s="36"/>
      <c r="G611" s="61"/>
      <c r="H611" s="61"/>
      <c r="I611" s="36"/>
    </row>
    <row r="612" spans="2:9" ht="20.100000000000001" customHeight="1" x14ac:dyDescent="0.25">
      <c r="B612" s="173" t="s">
        <v>365</v>
      </c>
      <c r="C612" s="174"/>
      <c r="D612" s="175"/>
      <c r="E612" s="54" t="s">
        <v>236</v>
      </c>
      <c r="F612" s="36"/>
      <c r="G612" s="61"/>
      <c r="H612" s="61"/>
      <c r="I612" s="36"/>
    </row>
    <row r="613" spans="2:9" ht="20.100000000000001" customHeight="1" x14ac:dyDescent="0.25">
      <c r="B613" s="133"/>
      <c r="C613" s="134"/>
      <c r="D613" s="135"/>
      <c r="E613" s="54" t="s">
        <v>215</v>
      </c>
      <c r="F613" s="36"/>
      <c r="G613" s="61"/>
      <c r="H613" s="61"/>
      <c r="I613" s="36"/>
    </row>
    <row r="614" spans="2:9" ht="20.100000000000001" customHeight="1" x14ac:dyDescent="0.25">
      <c r="B614" s="133">
        <v>3</v>
      </c>
      <c r="C614" s="134"/>
      <c r="D614" s="135"/>
      <c r="E614" s="54" t="s">
        <v>4</v>
      </c>
      <c r="F614" s="36">
        <v>0</v>
      </c>
      <c r="G614" s="36">
        <v>0</v>
      </c>
      <c r="H614" s="61">
        <v>18.899999999999999</v>
      </c>
      <c r="I614" s="36"/>
    </row>
    <row r="615" spans="2:9" ht="20.100000000000001" customHeight="1" x14ac:dyDescent="0.25">
      <c r="B615" s="133">
        <v>32</v>
      </c>
      <c r="C615" s="134"/>
      <c r="D615" s="135"/>
      <c r="E615" s="54" t="s">
        <v>12</v>
      </c>
      <c r="F615" s="36">
        <v>0</v>
      </c>
      <c r="G615" s="36">
        <v>0</v>
      </c>
      <c r="H615" s="61">
        <v>18.899999999999999</v>
      </c>
      <c r="I615" s="36"/>
    </row>
    <row r="616" spans="2:9" ht="20.100000000000001" customHeight="1" x14ac:dyDescent="0.25">
      <c r="B616" s="133">
        <v>322</v>
      </c>
      <c r="C616" s="134"/>
      <c r="D616" s="135"/>
      <c r="E616" s="54" t="s">
        <v>81</v>
      </c>
      <c r="F616" s="36">
        <v>0</v>
      </c>
      <c r="G616" s="36">
        <v>0</v>
      </c>
      <c r="H616" s="61">
        <v>18.899999999999999</v>
      </c>
      <c r="I616" s="36"/>
    </row>
    <row r="617" spans="2:9" ht="20.100000000000001" customHeight="1" x14ac:dyDescent="0.25">
      <c r="B617" s="133">
        <v>3223</v>
      </c>
      <c r="C617" s="134"/>
      <c r="D617" s="135"/>
      <c r="E617" s="54" t="s">
        <v>84</v>
      </c>
      <c r="F617" s="36">
        <v>0</v>
      </c>
      <c r="G617" s="36">
        <v>0</v>
      </c>
      <c r="H617" s="61">
        <v>18.899999999999999</v>
      </c>
      <c r="I617" s="36"/>
    </row>
    <row r="618" spans="2:9" ht="20.100000000000001" customHeight="1" x14ac:dyDescent="0.25">
      <c r="B618" s="133" t="s">
        <v>304</v>
      </c>
      <c r="C618" s="134"/>
      <c r="D618" s="135"/>
      <c r="E618" s="72"/>
      <c r="F618" s="36"/>
      <c r="G618" s="61"/>
      <c r="H618" s="61"/>
      <c r="I618" s="36"/>
    </row>
    <row r="619" spans="2:9" ht="20.100000000000001" customHeight="1" x14ac:dyDescent="0.25">
      <c r="B619" s="173" t="s">
        <v>366</v>
      </c>
      <c r="C619" s="174"/>
      <c r="D619" s="175"/>
      <c r="E619" s="54" t="s">
        <v>367</v>
      </c>
      <c r="F619" s="36"/>
      <c r="G619" s="61"/>
      <c r="H619" s="61"/>
      <c r="I619" s="36"/>
    </row>
    <row r="620" spans="2:9" ht="20.100000000000001" customHeight="1" x14ac:dyDescent="0.25">
      <c r="B620" s="133"/>
      <c r="C620" s="134"/>
      <c r="D620" s="135"/>
      <c r="E620" s="54" t="s">
        <v>215</v>
      </c>
      <c r="F620" s="36"/>
      <c r="G620" s="61"/>
      <c r="H620" s="61"/>
      <c r="I620" s="36"/>
    </row>
    <row r="621" spans="2:9" ht="20.100000000000001" customHeight="1" x14ac:dyDescent="0.25">
      <c r="B621" s="133">
        <v>3</v>
      </c>
      <c r="C621" s="134"/>
      <c r="D621" s="135"/>
      <c r="E621" s="54" t="s">
        <v>4</v>
      </c>
      <c r="F621" s="36">
        <v>0</v>
      </c>
      <c r="G621" s="36">
        <v>0</v>
      </c>
      <c r="H621" s="61">
        <v>3765.18</v>
      </c>
      <c r="I621" s="36"/>
    </row>
    <row r="622" spans="2:9" ht="20.100000000000001" customHeight="1" x14ac:dyDescent="0.25">
      <c r="B622" s="133">
        <v>32</v>
      </c>
      <c r="C622" s="134"/>
      <c r="D622" s="135"/>
      <c r="E622" s="54" t="s">
        <v>12</v>
      </c>
      <c r="F622" s="36">
        <v>0</v>
      </c>
      <c r="G622" s="36">
        <v>0</v>
      </c>
      <c r="H622" s="61">
        <v>3765.18</v>
      </c>
      <c r="I622" s="36"/>
    </row>
    <row r="623" spans="2:9" ht="20.100000000000001" customHeight="1" x14ac:dyDescent="0.25">
      <c r="B623" s="133">
        <v>322</v>
      </c>
      <c r="C623" s="134"/>
      <c r="D623" s="135"/>
      <c r="E623" s="54" t="s">
        <v>81</v>
      </c>
      <c r="F623" s="36">
        <v>0</v>
      </c>
      <c r="G623" s="36">
        <v>0</v>
      </c>
      <c r="H623" s="61">
        <v>3765.18</v>
      </c>
      <c r="I623" s="36"/>
    </row>
    <row r="624" spans="2:9" ht="20.100000000000001" customHeight="1" x14ac:dyDescent="0.25">
      <c r="B624" s="133">
        <v>3223</v>
      </c>
      <c r="C624" s="134"/>
      <c r="D624" s="135"/>
      <c r="E624" s="54" t="s">
        <v>84</v>
      </c>
      <c r="F624" s="36">
        <v>0</v>
      </c>
      <c r="G624" s="36">
        <v>0</v>
      </c>
      <c r="H624" s="61">
        <v>3765.18</v>
      </c>
      <c r="I624" s="36"/>
    </row>
    <row r="625" spans="2:9" ht="20.100000000000001" customHeight="1" x14ac:dyDescent="0.25">
      <c r="B625" s="133" t="s">
        <v>304</v>
      </c>
      <c r="C625" s="134"/>
      <c r="D625" s="135"/>
      <c r="E625" s="72"/>
      <c r="F625" s="36"/>
      <c r="G625" s="61"/>
      <c r="H625" s="61"/>
      <c r="I625" s="36"/>
    </row>
    <row r="626" spans="2:9" ht="27" customHeight="1" x14ac:dyDescent="0.25">
      <c r="B626" s="173" t="s">
        <v>368</v>
      </c>
      <c r="C626" s="174"/>
      <c r="D626" s="175"/>
      <c r="E626" s="54" t="s">
        <v>369</v>
      </c>
      <c r="F626" s="36"/>
      <c r="G626" s="61"/>
      <c r="H626" s="61"/>
      <c r="I626" s="36"/>
    </row>
    <row r="627" spans="2:9" ht="20.100000000000001" customHeight="1" x14ac:dyDescent="0.25">
      <c r="B627" s="133"/>
      <c r="C627" s="134"/>
      <c r="D627" s="135"/>
      <c r="E627" s="54" t="s">
        <v>215</v>
      </c>
      <c r="F627" s="36"/>
      <c r="G627" s="61"/>
      <c r="H627" s="61"/>
      <c r="I627" s="36"/>
    </row>
    <row r="628" spans="2:9" ht="20.100000000000001" customHeight="1" x14ac:dyDescent="0.25">
      <c r="B628" s="133">
        <v>3</v>
      </c>
      <c r="C628" s="134"/>
      <c r="D628" s="135"/>
      <c r="E628" s="54" t="s">
        <v>4</v>
      </c>
      <c r="F628" s="36">
        <v>0</v>
      </c>
      <c r="G628" s="36">
        <v>0</v>
      </c>
      <c r="H628" s="61">
        <v>828.29</v>
      </c>
      <c r="I628" s="36"/>
    </row>
    <row r="629" spans="2:9" ht="20.100000000000001" customHeight="1" x14ac:dyDescent="0.25">
      <c r="B629" s="133">
        <v>32</v>
      </c>
      <c r="C629" s="134"/>
      <c r="D629" s="135"/>
      <c r="E629" s="54" t="s">
        <v>12</v>
      </c>
      <c r="F629" s="36">
        <v>0</v>
      </c>
      <c r="G629" s="36">
        <v>0</v>
      </c>
      <c r="H629" s="61">
        <v>828.29</v>
      </c>
      <c r="I629" s="36"/>
    </row>
    <row r="630" spans="2:9" ht="20.100000000000001" customHeight="1" x14ac:dyDescent="0.25">
      <c r="B630" s="133">
        <v>322</v>
      </c>
      <c r="C630" s="134"/>
      <c r="D630" s="135"/>
      <c r="E630" s="54" t="s">
        <v>81</v>
      </c>
      <c r="F630" s="36">
        <v>0</v>
      </c>
      <c r="G630" s="36">
        <v>0</v>
      </c>
      <c r="H630" s="61">
        <v>828.29</v>
      </c>
      <c r="I630" s="36"/>
    </row>
    <row r="631" spans="2:9" ht="28.5" customHeight="1" x14ac:dyDescent="0.25">
      <c r="B631" s="133">
        <v>3224</v>
      </c>
      <c r="C631" s="134"/>
      <c r="D631" s="135"/>
      <c r="E631" s="54" t="s">
        <v>85</v>
      </c>
      <c r="F631" s="36">
        <v>0</v>
      </c>
      <c r="G631" s="36">
        <v>0</v>
      </c>
      <c r="H631" s="61">
        <v>828.29</v>
      </c>
      <c r="I631" s="36"/>
    </row>
    <row r="632" spans="2:9" ht="28.5" customHeight="1" x14ac:dyDescent="0.25">
      <c r="B632" s="133" t="s">
        <v>304</v>
      </c>
      <c r="C632" s="134"/>
      <c r="D632" s="135"/>
      <c r="E632" s="72"/>
      <c r="F632" s="36"/>
      <c r="G632" s="61"/>
      <c r="H632" s="61"/>
      <c r="I632" s="36"/>
    </row>
    <row r="633" spans="2:9" ht="28.5" customHeight="1" x14ac:dyDescent="0.25">
      <c r="B633" s="173" t="s">
        <v>370</v>
      </c>
      <c r="C633" s="174"/>
      <c r="D633" s="175"/>
      <c r="E633" s="54" t="s">
        <v>371</v>
      </c>
      <c r="F633" s="36"/>
      <c r="G633" s="61"/>
      <c r="H633" s="61"/>
      <c r="I633" s="36"/>
    </row>
    <row r="634" spans="2:9" ht="28.5" customHeight="1" x14ac:dyDescent="0.25">
      <c r="B634" s="133"/>
      <c r="C634" s="134"/>
      <c r="D634" s="135"/>
      <c r="E634" s="54" t="s">
        <v>215</v>
      </c>
      <c r="F634" s="36"/>
      <c r="G634" s="61"/>
      <c r="H634" s="61"/>
      <c r="I634" s="36"/>
    </row>
    <row r="635" spans="2:9" ht="28.5" customHeight="1" x14ac:dyDescent="0.25">
      <c r="B635" s="133">
        <v>3</v>
      </c>
      <c r="C635" s="134"/>
      <c r="D635" s="135"/>
      <c r="E635" s="54" t="s">
        <v>4</v>
      </c>
      <c r="F635" s="36">
        <v>0</v>
      </c>
      <c r="G635" s="36">
        <v>0</v>
      </c>
      <c r="H635" s="61">
        <v>992.89</v>
      </c>
      <c r="I635" s="36"/>
    </row>
    <row r="636" spans="2:9" ht="28.5" customHeight="1" x14ac:dyDescent="0.25">
      <c r="B636" s="133">
        <v>32</v>
      </c>
      <c r="C636" s="134"/>
      <c r="D636" s="135"/>
      <c r="E636" s="54" t="s">
        <v>12</v>
      </c>
      <c r="F636" s="36">
        <v>0</v>
      </c>
      <c r="G636" s="36">
        <v>0</v>
      </c>
      <c r="H636" s="61">
        <v>992.89</v>
      </c>
      <c r="I636" s="36"/>
    </row>
    <row r="637" spans="2:9" ht="28.5" customHeight="1" x14ac:dyDescent="0.25">
      <c r="B637" s="133">
        <v>322</v>
      </c>
      <c r="C637" s="134"/>
      <c r="D637" s="135"/>
      <c r="E637" s="54" t="s">
        <v>81</v>
      </c>
      <c r="F637" s="36">
        <v>0</v>
      </c>
      <c r="G637" s="36">
        <v>0</v>
      </c>
      <c r="H637" s="61">
        <v>992.89</v>
      </c>
      <c r="I637" s="36"/>
    </row>
    <row r="638" spans="2:9" ht="28.5" customHeight="1" x14ac:dyDescent="0.25">
      <c r="B638" s="133">
        <v>3224</v>
      </c>
      <c r="C638" s="134"/>
      <c r="D638" s="135"/>
      <c r="E638" s="54" t="s">
        <v>85</v>
      </c>
      <c r="F638" s="36">
        <v>0</v>
      </c>
      <c r="G638" s="36">
        <v>0</v>
      </c>
      <c r="H638" s="61">
        <v>992.89</v>
      </c>
      <c r="I638" s="36"/>
    </row>
    <row r="639" spans="2:9" ht="28.5" customHeight="1" x14ac:dyDescent="0.25">
      <c r="B639" s="133" t="s">
        <v>304</v>
      </c>
      <c r="C639" s="134"/>
      <c r="D639" s="135"/>
      <c r="E639" s="72"/>
      <c r="F639" s="36"/>
      <c r="G639" s="61"/>
      <c r="H639" s="61"/>
      <c r="I639" s="36"/>
    </row>
    <row r="640" spans="2:9" ht="28.5" customHeight="1" x14ac:dyDescent="0.25">
      <c r="B640" s="173" t="s">
        <v>372</v>
      </c>
      <c r="C640" s="174"/>
      <c r="D640" s="175"/>
      <c r="E640" s="54" t="s">
        <v>373</v>
      </c>
      <c r="F640" s="36"/>
      <c r="G640" s="61"/>
      <c r="H640" s="61"/>
      <c r="I640" s="36"/>
    </row>
    <row r="641" spans="2:9" ht="28.5" customHeight="1" x14ac:dyDescent="0.25">
      <c r="B641" s="133"/>
      <c r="C641" s="134"/>
      <c r="D641" s="135"/>
      <c r="E641" s="54" t="s">
        <v>215</v>
      </c>
      <c r="F641" s="36"/>
      <c r="G641" s="61"/>
      <c r="H641" s="61"/>
      <c r="I641" s="36"/>
    </row>
    <row r="642" spans="2:9" ht="28.5" customHeight="1" x14ac:dyDescent="0.25">
      <c r="B642" s="133">
        <v>3</v>
      </c>
      <c r="C642" s="134"/>
      <c r="D642" s="135"/>
      <c r="E642" s="54" t="s">
        <v>4</v>
      </c>
      <c r="F642" s="36">
        <v>0</v>
      </c>
      <c r="G642" s="36">
        <v>0</v>
      </c>
      <c r="H642" s="61">
        <f>5601.06+624.75</f>
        <v>6225.81</v>
      </c>
      <c r="I642" s="36"/>
    </row>
    <row r="643" spans="2:9" ht="28.5" customHeight="1" x14ac:dyDescent="0.25">
      <c r="B643" s="133">
        <v>32</v>
      </c>
      <c r="C643" s="134"/>
      <c r="D643" s="135"/>
      <c r="E643" s="54" t="s">
        <v>12</v>
      </c>
      <c r="F643" s="36">
        <v>0</v>
      </c>
      <c r="G643" s="36">
        <v>0</v>
      </c>
      <c r="H643" s="61">
        <f t="shared" ref="H643:H645" si="1">5601.06+624.75</f>
        <v>6225.81</v>
      </c>
      <c r="I643" s="36"/>
    </row>
    <row r="644" spans="2:9" ht="28.5" customHeight="1" x14ac:dyDescent="0.25">
      <c r="B644" s="133">
        <v>322</v>
      </c>
      <c r="C644" s="134"/>
      <c r="D644" s="135"/>
      <c r="E644" s="54" t="s">
        <v>81</v>
      </c>
      <c r="F644" s="36">
        <v>0</v>
      </c>
      <c r="G644" s="36">
        <v>0</v>
      </c>
      <c r="H644" s="61">
        <f t="shared" si="1"/>
        <v>6225.81</v>
      </c>
      <c r="I644" s="36"/>
    </row>
    <row r="645" spans="2:9" ht="28.5" customHeight="1" x14ac:dyDescent="0.25">
      <c r="B645" s="133">
        <v>3224</v>
      </c>
      <c r="C645" s="134"/>
      <c r="D645" s="135"/>
      <c r="E645" s="54" t="s">
        <v>85</v>
      </c>
      <c r="F645" s="36">
        <v>0</v>
      </c>
      <c r="G645" s="36">
        <v>0</v>
      </c>
      <c r="H645" s="61">
        <f t="shared" si="1"/>
        <v>6225.81</v>
      </c>
      <c r="I645" s="36"/>
    </row>
    <row r="646" spans="2:9" ht="28.5" customHeight="1" x14ac:dyDescent="0.25">
      <c r="B646" s="133" t="s">
        <v>304</v>
      </c>
      <c r="C646" s="134"/>
      <c r="D646" s="135"/>
      <c r="E646" s="72"/>
      <c r="F646" s="36"/>
      <c r="G646" s="61"/>
      <c r="H646" s="61"/>
      <c r="I646" s="36"/>
    </row>
    <row r="647" spans="2:9" ht="28.5" customHeight="1" x14ac:dyDescent="0.25">
      <c r="B647" s="173" t="s">
        <v>374</v>
      </c>
      <c r="C647" s="174"/>
      <c r="D647" s="175"/>
      <c r="E647" s="54" t="s">
        <v>375</v>
      </c>
      <c r="F647" s="36"/>
      <c r="G647" s="61"/>
      <c r="H647" s="61"/>
      <c r="I647" s="36"/>
    </row>
    <row r="648" spans="2:9" ht="20.100000000000001" customHeight="1" x14ac:dyDescent="0.25">
      <c r="B648" s="133"/>
      <c r="C648" s="134"/>
      <c r="D648" s="135"/>
      <c r="E648" s="54" t="s">
        <v>215</v>
      </c>
      <c r="F648" s="36"/>
      <c r="G648" s="61"/>
      <c r="H648" s="61"/>
      <c r="I648" s="36"/>
    </row>
    <row r="649" spans="2:9" ht="20.100000000000001" customHeight="1" x14ac:dyDescent="0.25">
      <c r="B649" s="133">
        <v>3</v>
      </c>
      <c r="C649" s="134"/>
      <c r="D649" s="135"/>
      <c r="E649" s="54" t="s">
        <v>4</v>
      </c>
      <c r="F649" s="36">
        <v>0</v>
      </c>
      <c r="G649" s="36">
        <v>0</v>
      </c>
      <c r="H649" s="61">
        <v>215</v>
      </c>
      <c r="I649" s="36"/>
    </row>
    <row r="650" spans="2:9" ht="20.100000000000001" customHeight="1" x14ac:dyDescent="0.25">
      <c r="B650" s="133">
        <v>32</v>
      </c>
      <c r="C650" s="134"/>
      <c r="D650" s="135"/>
      <c r="E650" s="54" t="s">
        <v>12</v>
      </c>
      <c r="F650" s="36">
        <v>0</v>
      </c>
      <c r="G650" s="36">
        <v>0</v>
      </c>
      <c r="H650" s="61">
        <v>215</v>
      </c>
      <c r="I650" s="36"/>
    </row>
    <row r="651" spans="2:9" ht="20.100000000000001" customHeight="1" x14ac:dyDescent="0.25">
      <c r="B651" s="133">
        <v>322</v>
      </c>
      <c r="C651" s="134"/>
      <c r="D651" s="135"/>
      <c r="E651" s="54" t="s">
        <v>81</v>
      </c>
      <c r="F651" s="36">
        <v>0</v>
      </c>
      <c r="G651" s="36">
        <v>0</v>
      </c>
      <c r="H651" s="61">
        <v>215</v>
      </c>
      <c r="I651" s="36"/>
    </row>
    <row r="652" spans="2:9" ht="30" customHeight="1" x14ac:dyDescent="0.25">
      <c r="B652" s="133">
        <v>3224</v>
      </c>
      <c r="C652" s="134"/>
      <c r="D652" s="135"/>
      <c r="E652" s="54" t="s">
        <v>85</v>
      </c>
      <c r="F652" s="36">
        <v>0</v>
      </c>
      <c r="G652" s="36">
        <v>0</v>
      </c>
      <c r="H652" s="61">
        <v>215</v>
      </c>
      <c r="I652" s="36"/>
    </row>
    <row r="653" spans="2:9" ht="24" customHeight="1" x14ac:dyDescent="0.25">
      <c r="B653" s="133" t="s">
        <v>304</v>
      </c>
      <c r="C653" s="134"/>
      <c r="D653" s="135"/>
      <c r="E653" s="72"/>
      <c r="F653" s="36"/>
      <c r="G653" s="61"/>
      <c r="H653" s="61"/>
      <c r="I653" s="36"/>
    </row>
    <row r="654" spans="2:9" ht="24" customHeight="1" x14ac:dyDescent="0.25">
      <c r="B654" s="173" t="s">
        <v>376</v>
      </c>
      <c r="C654" s="174"/>
      <c r="D654" s="175"/>
      <c r="E654" s="54" t="s">
        <v>377</v>
      </c>
      <c r="F654" s="36"/>
      <c r="G654" s="61"/>
      <c r="H654" s="61"/>
      <c r="I654" s="36"/>
    </row>
    <row r="655" spans="2:9" ht="20.100000000000001" customHeight="1" x14ac:dyDescent="0.25">
      <c r="B655" s="133"/>
      <c r="C655" s="134"/>
      <c r="D655" s="135"/>
      <c r="E655" s="54" t="s">
        <v>215</v>
      </c>
      <c r="F655" s="36"/>
      <c r="G655" s="61"/>
      <c r="H655" s="61"/>
      <c r="I655" s="36"/>
    </row>
    <row r="656" spans="2:9" ht="20.100000000000001" customHeight="1" x14ac:dyDescent="0.25">
      <c r="B656" s="133">
        <v>3</v>
      </c>
      <c r="C656" s="134"/>
      <c r="D656" s="135"/>
      <c r="E656" s="54" t="s">
        <v>4</v>
      </c>
      <c r="F656" s="36">
        <v>0</v>
      </c>
      <c r="G656" s="36">
        <v>0</v>
      </c>
      <c r="H656" s="61">
        <v>1921.56</v>
      </c>
      <c r="I656" s="36"/>
    </row>
    <row r="657" spans="2:9" ht="20.100000000000001" customHeight="1" x14ac:dyDescent="0.25">
      <c r="B657" s="133">
        <v>32</v>
      </c>
      <c r="C657" s="134"/>
      <c r="D657" s="135"/>
      <c r="E657" s="54" t="s">
        <v>12</v>
      </c>
      <c r="F657" s="36">
        <v>0</v>
      </c>
      <c r="G657" s="36">
        <v>0</v>
      </c>
      <c r="H657" s="61">
        <v>1921.56</v>
      </c>
      <c r="I657" s="36"/>
    </row>
    <row r="658" spans="2:9" ht="20.100000000000001" customHeight="1" x14ac:dyDescent="0.25">
      <c r="B658" s="133">
        <v>322</v>
      </c>
      <c r="C658" s="134"/>
      <c r="D658" s="135"/>
      <c r="E658" s="54" t="s">
        <v>81</v>
      </c>
      <c r="F658" s="36">
        <v>0</v>
      </c>
      <c r="G658" s="36">
        <v>0</v>
      </c>
      <c r="H658" s="61">
        <v>1921.56</v>
      </c>
      <c r="I658" s="36"/>
    </row>
    <row r="659" spans="2:9" ht="24" customHeight="1" x14ac:dyDescent="0.25">
      <c r="B659" s="133">
        <v>3225</v>
      </c>
      <c r="C659" s="134"/>
      <c r="D659" s="135"/>
      <c r="E659" s="54" t="s">
        <v>86</v>
      </c>
      <c r="F659" s="36">
        <v>0</v>
      </c>
      <c r="G659" s="36">
        <v>0</v>
      </c>
      <c r="H659" s="61">
        <v>1921.56</v>
      </c>
      <c r="I659" s="36"/>
    </row>
    <row r="660" spans="2:9" ht="24" customHeight="1" x14ac:dyDescent="0.25">
      <c r="B660" s="133" t="s">
        <v>304</v>
      </c>
      <c r="C660" s="134"/>
      <c r="D660" s="135"/>
      <c r="E660" s="54"/>
      <c r="F660" s="36"/>
      <c r="G660" s="36"/>
      <c r="H660" s="61"/>
      <c r="I660" s="36"/>
    </row>
    <row r="661" spans="2:9" ht="20.100000000000001" customHeight="1" x14ac:dyDescent="0.25">
      <c r="B661" s="173" t="s">
        <v>378</v>
      </c>
      <c r="C661" s="174"/>
      <c r="D661" s="175"/>
      <c r="E661" s="54" t="s">
        <v>87</v>
      </c>
      <c r="F661" s="36"/>
      <c r="G661" s="61"/>
      <c r="H661" s="61"/>
      <c r="I661" s="36"/>
    </row>
    <row r="662" spans="2:9" ht="20.100000000000001" customHeight="1" x14ac:dyDescent="0.25">
      <c r="B662" s="133"/>
      <c r="C662" s="134"/>
      <c r="D662" s="135"/>
      <c r="E662" s="54" t="s">
        <v>215</v>
      </c>
      <c r="F662" s="36"/>
      <c r="G662" s="61"/>
      <c r="H662" s="61"/>
      <c r="I662" s="36"/>
    </row>
    <row r="663" spans="2:9" ht="20.100000000000001" customHeight="1" x14ac:dyDescent="0.25">
      <c r="B663" s="133">
        <v>3</v>
      </c>
      <c r="C663" s="134"/>
      <c r="D663" s="135"/>
      <c r="E663" s="54" t="s">
        <v>4</v>
      </c>
      <c r="F663" s="36">
        <v>0</v>
      </c>
      <c r="G663" s="36">
        <v>0</v>
      </c>
      <c r="H663" s="61">
        <v>9385</v>
      </c>
      <c r="I663" s="36"/>
    </row>
    <row r="664" spans="2:9" ht="20.100000000000001" customHeight="1" x14ac:dyDescent="0.25">
      <c r="B664" s="133">
        <v>32</v>
      </c>
      <c r="C664" s="134"/>
      <c r="D664" s="135"/>
      <c r="E664" s="54" t="s">
        <v>12</v>
      </c>
      <c r="F664" s="36">
        <v>0</v>
      </c>
      <c r="G664" s="36">
        <v>0</v>
      </c>
      <c r="H664" s="61">
        <v>9385</v>
      </c>
      <c r="I664" s="36"/>
    </row>
    <row r="665" spans="2:9" ht="20.100000000000001" customHeight="1" x14ac:dyDescent="0.25">
      <c r="B665" s="133">
        <v>322</v>
      </c>
      <c r="C665" s="134"/>
      <c r="D665" s="135"/>
      <c r="E665" s="54" t="s">
        <v>81</v>
      </c>
      <c r="F665" s="36">
        <v>0</v>
      </c>
      <c r="G665" s="36">
        <v>0</v>
      </c>
      <c r="H665" s="61">
        <v>9385</v>
      </c>
      <c r="I665" s="36"/>
    </row>
    <row r="666" spans="2:9" ht="20.100000000000001" customHeight="1" x14ac:dyDescent="0.25">
      <c r="B666" s="133">
        <v>3227</v>
      </c>
      <c r="C666" s="134"/>
      <c r="D666" s="135"/>
      <c r="E666" s="54" t="s">
        <v>87</v>
      </c>
      <c r="F666" s="36">
        <v>0</v>
      </c>
      <c r="G666" s="36">
        <v>0</v>
      </c>
      <c r="H666" s="61">
        <v>9385</v>
      </c>
      <c r="I666" s="36"/>
    </row>
    <row r="667" spans="2:9" ht="20.100000000000001" customHeight="1" x14ac:dyDescent="0.25">
      <c r="B667" s="121" t="s">
        <v>304</v>
      </c>
      <c r="C667" s="122"/>
      <c r="D667" s="123"/>
      <c r="E667" s="72"/>
      <c r="F667" s="36"/>
      <c r="G667" s="36"/>
      <c r="H667" s="61"/>
      <c r="I667" s="36"/>
    </row>
    <row r="668" spans="2:9" ht="20.100000000000001" customHeight="1" x14ac:dyDescent="0.25">
      <c r="B668" s="173" t="s">
        <v>307</v>
      </c>
      <c r="C668" s="174"/>
      <c r="D668" s="175"/>
      <c r="E668" s="123" t="s">
        <v>379</v>
      </c>
      <c r="F668" s="36"/>
      <c r="G668" s="36"/>
      <c r="H668" s="61"/>
      <c r="I668" s="36"/>
    </row>
    <row r="669" spans="2:9" ht="20.100000000000001" customHeight="1" x14ac:dyDescent="0.25">
      <c r="B669" s="121"/>
      <c r="C669" s="122"/>
      <c r="D669" s="123"/>
      <c r="E669" s="54" t="s">
        <v>215</v>
      </c>
      <c r="F669" s="36"/>
      <c r="G669" s="36"/>
      <c r="H669" s="61"/>
      <c r="I669" s="36"/>
    </row>
    <row r="670" spans="2:9" ht="20.100000000000001" customHeight="1" x14ac:dyDescent="0.25">
      <c r="B670" s="121">
        <v>3</v>
      </c>
      <c r="C670" s="122"/>
      <c r="D670" s="123"/>
      <c r="E670" s="54" t="s">
        <v>4</v>
      </c>
      <c r="F670" s="36">
        <v>0</v>
      </c>
      <c r="G670" s="61">
        <v>2793</v>
      </c>
      <c r="H670" s="61">
        <v>2703</v>
      </c>
      <c r="I670" s="36">
        <v>97</v>
      </c>
    </row>
    <row r="671" spans="2:9" ht="20.100000000000001" customHeight="1" x14ac:dyDescent="0.25">
      <c r="B671" s="121">
        <v>32</v>
      </c>
      <c r="C671" s="122"/>
      <c r="D671" s="123"/>
      <c r="E671" s="54" t="s">
        <v>12</v>
      </c>
      <c r="F671" s="36">
        <v>0</v>
      </c>
      <c r="G671" s="61">
        <v>2793</v>
      </c>
      <c r="H671" s="61">
        <v>2703</v>
      </c>
      <c r="I671" s="36">
        <v>97</v>
      </c>
    </row>
    <row r="672" spans="2:9" ht="20.100000000000001" customHeight="1" x14ac:dyDescent="0.25">
      <c r="B672" s="121">
        <v>323</v>
      </c>
      <c r="C672" s="122"/>
      <c r="D672" s="123"/>
      <c r="E672" s="54" t="s">
        <v>88</v>
      </c>
      <c r="F672" s="36">
        <v>0</v>
      </c>
      <c r="G672" s="61">
        <v>2793</v>
      </c>
      <c r="H672" s="61">
        <v>2703</v>
      </c>
      <c r="I672" s="36">
        <v>97</v>
      </c>
    </row>
    <row r="673" spans="2:9" ht="20.100000000000001" customHeight="1" x14ac:dyDescent="0.25">
      <c r="B673" s="121">
        <v>3231</v>
      </c>
      <c r="C673" s="122"/>
      <c r="D673" s="123"/>
      <c r="E673" s="54" t="s">
        <v>308</v>
      </c>
      <c r="F673" s="36">
        <v>0</v>
      </c>
      <c r="G673" s="61">
        <v>2793</v>
      </c>
      <c r="H673" s="61">
        <v>2703</v>
      </c>
      <c r="I673" s="36">
        <v>97</v>
      </c>
    </row>
    <row r="674" spans="2:9" ht="20.100000000000001" customHeight="1" x14ac:dyDescent="0.25">
      <c r="B674" s="121" t="s">
        <v>304</v>
      </c>
      <c r="C674" s="122"/>
      <c r="D674" s="123"/>
      <c r="E674" s="72"/>
      <c r="F674" s="36"/>
      <c r="G674" s="36"/>
      <c r="H674" s="61"/>
      <c r="I674" s="36"/>
    </row>
    <row r="675" spans="2:9" ht="20.100000000000001" customHeight="1" x14ac:dyDescent="0.25">
      <c r="B675" s="173" t="s">
        <v>309</v>
      </c>
      <c r="C675" s="174"/>
      <c r="D675" s="175"/>
      <c r="E675" s="123" t="s">
        <v>310</v>
      </c>
      <c r="F675" s="36"/>
      <c r="G675" s="36"/>
      <c r="H675" s="61"/>
      <c r="I675" s="36"/>
    </row>
    <row r="676" spans="2:9" ht="20.100000000000001" customHeight="1" x14ac:dyDescent="0.25">
      <c r="B676" s="121"/>
      <c r="C676" s="122"/>
      <c r="D676" s="123"/>
      <c r="E676" s="54" t="s">
        <v>215</v>
      </c>
      <c r="F676" s="36"/>
      <c r="G676" s="36"/>
      <c r="H676" s="61"/>
      <c r="I676" s="36"/>
    </row>
    <row r="677" spans="2:9" ht="20.100000000000001" customHeight="1" x14ac:dyDescent="0.25">
      <c r="B677" s="121">
        <v>3</v>
      </c>
      <c r="C677" s="122"/>
      <c r="D677" s="123"/>
      <c r="E677" s="54" t="s">
        <v>4</v>
      </c>
      <c r="F677" s="36">
        <v>0</v>
      </c>
      <c r="G677" s="36">
        <v>65</v>
      </c>
      <c r="H677" s="61">
        <v>64.16</v>
      </c>
      <c r="I677" s="36">
        <v>98</v>
      </c>
    </row>
    <row r="678" spans="2:9" ht="20.100000000000001" customHeight="1" x14ac:dyDescent="0.25">
      <c r="B678" s="121">
        <v>32</v>
      </c>
      <c r="C678" s="122"/>
      <c r="D678" s="123"/>
      <c r="E678" s="54" t="s">
        <v>12</v>
      </c>
      <c r="F678" s="36">
        <v>0</v>
      </c>
      <c r="G678" s="36">
        <v>65</v>
      </c>
      <c r="H678" s="61">
        <v>64.16</v>
      </c>
      <c r="I678" s="36">
        <v>98</v>
      </c>
    </row>
    <row r="679" spans="2:9" ht="20.100000000000001" customHeight="1" x14ac:dyDescent="0.25">
      <c r="B679" s="121">
        <v>323</v>
      </c>
      <c r="C679" s="122"/>
      <c r="D679" s="123"/>
      <c r="E679" s="54" t="s">
        <v>88</v>
      </c>
      <c r="F679" s="36">
        <v>0</v>
      </c>
      <c r="G679" s="36">
        <v>65</v>
      </c>
      <c r="H679" s="61">
        <v>64.16</v>
      </c>
      <c r="I679" s="36">
        <v>98</v>
      </c>
    </row>
    <row r="680" spans="2:9" ht="20.100000000000001" customHeight="1" x14ac:dyDescent="0.25">
      <c r="B680" s="121">
        <v>3231</v>
      </c>
      <c r="C680" s="122"/>
      <c r="D680" s="123"/>
      <c r="E680" s="54" t="s">
        <v>308</v>
      </c>
      <c r="F680" s="36">
        <v>0</v>
      </c>
      <c r="G680" s="36">
        <v>65</v>
      </c>
      <c r="H680" s="61">
        <v>64.16</v>
      </c>
      <c r="I680" s="36">
        <v>98</v>
      </c>
    </row>
    <row r="681" spans="2:9" ht="20.100000000000001" customHeight="1" x14ac:dyDescent="0.25">
      <c r="B681" s="121" t="s">
        <v>304</v>
      </c>
      <c r="C681" s="122"/>
      <c r="D681" s="123"/>
      <c r="E681" s="72"/>
      <c r="F681" s="36"/>
      <c r="G681" s="36"/>
      <c r="H681" s="61"/>
      <c r="I681" s="36"/>
    </row>
    <row r="682" spans="2:9" ht="20.100000000000001" customHeight="1" x14ac:dyDescent="0.25">
      <c r="B682" s="173" t="s">
        <v>311</v>
      </c>
      <c r="C682" s="174"/>
      <c r="D682" s="175"/>
      <c r="E682" s="123" t="s">
        <v>312</v>
      </c>
      <c r="F682" s="36"/>
      <c r="G682" s="36"/>
      <c r="H682" s="61"/>
      <c r="I682" s="36"/>
    </row>
    <row r="683" spans="2:9" ht="20.100000000000001" customHeight="1" x14ac:dyDescent="0.25">
      <c r="B683" s="121"/>
      <c r="C683" s="122"/>
      <c r="D683" s="123"/>
      <c r="E683" s="54" t="s">
        <v>215</v>
      </c>
      <c r="F683" s="36"/>
      <c r="G683" s="36"/>
      <c r="H683" s="61"/>
      <c r="I683" s="36"/>
    </row>
    <row r="684" spans="2:9" ht="20.100000000000001" customHeight="1" x14ac:dyDescent="0.25">
      <c r="B684" s="121">
        <v>3</v>
      </c>
      <c r="C684" s="122"/>
      <c r="D684" s="123"/>
      <c r="E684" s="54" t="s">
        <v>4</v>
      </c>
      <c r="F684" s="36">
        <v>0</v>
      </c>
      <c r="G684" s="36">
        <v>861</v>
      </c>
      <c r="H684" s="61">
        <v>827.4</v>
      </c>
      <c r="I684" s="36">
        <v>96</v>
      </c>
    </row>
    <row r="685" spans="2:9" ht="20.100000000000001" customHeight="1" x14ac:dyDescent="0.25">
      <c r="B685" s="121">
        <v>32</v>
      </c>
      <c r="C685" s="122"/>
      <c r="D685" s="123"/>
      <c r="E685" s="54" t="s">
        <v>12</v>
      </c>
      <c r="F685" s="36">
        <v>0</v>
      </c>
      <c r="G685" s="36">
        <v>861</v>
      </c>
      <c r="H685" s="61">
        <v>827.4</v>
      </c>
      <c r="I685" s="36">
        <v>96</v>
      </c>
    </row>
    <row r="686" spans="2:9" ht="20.100000000000001" customHeight="1" x14ac:dyDescent="0.25">
      <c r="B686" s="121">
        <v>323</v>
      </c>
      <c r="C686" s="122"/>
      <c r="D686" s="123"/>
      <c r="E686" s="54" t="s">
        <v>88</v>
      </c>
      <c r="F686" s="36">
        <v>0</v>
      </c>
      <c r="G686" s="36">
        <v>861</v>
      </c>
      <c r="H686" s="61">
        <v>827.4</v>
      </c>
      <c r="I686" s="36">
        <v>96</v>
      </c>
    </row>
    <row r="687" spans="2:9" ht="20.100000000000001" customHeight="1" x14ac:dyDescent="0.25">
      <c r="B687" s="121">
        <v>3232</v>
      </c>
      <c r="C687" s="122"/>
      <c r="D687" s="123"/>
      <c r="E687" s="54" t="s">
        <v>90</v>
      </c>
      <c r="F687" s="36">
        <v>0</v>
      </c>
      <c r="G687" s="36">
        <v>861</v>
      </c>
      <c r="H687" s="61">
        <v>827.4</v>
      </c>
      <c r="I687" s="36">
        <v>96</v>
      </c>
    </row>
    <row r="688" spans="2:9" ht="20.100000000000001" customHeight="1" x14ac:dyDescent="0.25">
      <c r="B688" s="121" t="s">
        <v>304</v>
      </c>
      <c r="C688" s="122"/>
      <c r="D688" s="123"/>
      <c r="E688" s="72"/>
      <c r="F688" s="36"/>
      <c r="G688" s="36"/>
      <c r="H688" s="61"/>
      <c r="I688" s="36"/>
    </row>
    <row r="689" spans="2:9" ht="20.100000000000001" customHeight="1" x14ac:dyDescent="0.25">
      <c r="B689" s="173" t="s">
        <v>313</v>
      </c>
      <c r="C689" s="174"/>
      <c r="D689" s="175"/>
      <c r="E689" s="123" t="s">
        <v>314</v>
      </c>
      <c r="F689" s="36"/>
      <c r="G689" s="36"/>
      <c r="H689" s="61"/>
      <c r="I689" s="36"/>
    </row>
    <row r="690" spans="2:9" ht="20.100000000000001" customHeight="1" x14ac:dyDescent="0.25">
      <c r="B690" s="121"/>
      <c r="C690" s="122"/>
      <c r="D690" s="123"/>
      <c r="E690" s="54" t="s">
        <v>215</v>
      </c>
      <c r="F690" s="36"/>
      <c r="G690" s="36"/>
      <c r="H690" s="61"/>
      <c r="I690" s="36"/>
    </row>
    <row r="691" spans="2:9" ht="20.100000000000001" customHeight="1" x14ac:dyDescent="0.25">
      <c r="B691" s="121">
        <v>3</v>
      </c>
      <c r="C691" s="122"/>
      <c r="D691" s="123"/>
      <c r="E691" s="54" t="s">
        <v>4</v>
      </c>
      <c r="F691" s="36">
        <v>0</v>
      </c>
      <c r="G691" s="61">
        <v>7141</v>
      </c>
      <c r="H691" s="61">
        <v>3163.75</v>
      </c>
      <c r="I691" s="36">
        <v>44</v>
      </c>
    </row>
    <row r="692" spans="2:9" ht="20.100000000000001" customHeight="1" x14ac:dyDescent="0.25">
      <c r="B692" s="121">
        <v>32</v>
      </c>
      <c r="C692" s="122"/>
      <c r="D692" s="123"/>
      <c r="E692" s="54" t="s">
        <v>12</v>
      </c>
      <c r="F692" s="36">
        <v>0</v>
      </c>
      <c r="G692" s="61">
        <v>7141</v>
      </c>
      <c r="H692" s="61">
        <v>3163.75</v>
      </c>
      <c r="I692" s="36">
        <v>44</v>
      </c>
    </row>
    <row r="693" spans="2:9" ht="20.100000000000001" customHeight="1" x14ac:dyDescent="0.25">
      <c r="B693" s="121">
        <v>323</v>
      </c>
      <c r="C693" s="122"/>
      <c r="D693" s="123"/>
      <c r="E693" s="54" t="s">
        <v>88</v>
      </c>
      <c r="F693" s="36">
        <v>0</v>
      </c>
      <c r="G693" s="61">
        <v>7141</v>
      </c>
      <c r="H693" s="61">
        <v>3163.75</v>
      </c>
      <c r="I693" s="36">
        <v>44</v>
      </c>
    </row>
    <row r="694" spans="2:9" ht="20.100000000000001" customHeight="1" x14ac:dyDescent="0.25">
      <c r="B694" s="121">
        <v>3232</v>
      </c>
      <c r="C694" s="122"/>
      <c r="D694" s="123"/>
      <c r="E694" s="54" t="s">
        <v>90</v>
      </c>
      <c r="F694" s="36">
        <v>0</v>
      </c>
      <c r="G694" s="61">
        <v>7141</v>
      </c>
      <c r="H694" s="61">
        <v>3163.75</v>
      </c>
      <c r="I694" s="36">
        <v>44</v>
      </c>
    </row>
    <row r="695" spans="2:9" ht="20.100000000000001" customHeight="1" x14ac:dyDescent="0.25">
      <c r="B695" s="121" t="s">
        <v>304</v>
      </c>
      <c r="C695" s="122"/>
      <c r="D695" s="123"/>
      <c r="E695" s="72"/>
      <c r="F695" s="36"/>
      <c r="G695" s="36"/>
      <c r="H695" s="61"/>
      <c r="I695" s="36"/>
    </row>
    <row r="696" spans="2:9" ht="20.100000000000001" customHeight="1" x14ac:dyDescent="0.25">
      <c r="B696" s="173" t="s">
        <v>315</v>
      </c>
      <c r="C696" s="174"/>
      <c r="D696" s="175"/>
      <c r="E696" s="123" t="s">
        <v>316</v>
      </c>
      <c r="F696" s="36"/>
      <c r="G696" s="36"/>
      <c r="H696" s="61"/>
      <c r="I696" s="36"/>
    </row>
    <row r="697" spans="2:9" ht="20.100000000000001" customHeight="1" x14ac:dyDescent="0.25">
      <c r="B697" s="121"/>
      <c r="C697" s="122"/>
      <c r="D697" s="123"/>
      <c r="E697" s="54" t="s">
        <v>215</v>
      </c>
      <c r="F697" s="36"/>
      <c r="G697" s="36"/>
      <c r="H697" s="61"/>
      <c r="I697" s="36"/>
    </row>
    <row r="698" spans="2:9" ht="20.100000000000001" customHeight="1" x14ac:dyDescent="0.25">
      <c r="B698" s="121">
        <v>3</v>
      </c>
      <c r="C698" s="122"/>
      <c r="D698" s="123"/>
      <c r="E698" s="54" t="s">
        <v>4</v>
      </c>
      <c r="F698" s="36">
        <v>0</v>
      </c>
      <c r="G698" s="36">
        <v>261</v>
      </c>
      <c r="H698" s="61">
        <v>120</v>
      </c>
      <c r="I698" s="36">
        <v>46</v>
      </c>
    </row>
    <row r="699" spans="2:9" ht="20.100000000000001" customHeight="1" x14ac:dyDescent="0.25">
      <c r="B699" s="121">
        <v>32</v>
      </c>
      <c r="C699" s="122"/>
      <c r="D699" s="123"/>
      <c r="E699" s="54" t="s">
        <v>12</v>
      </c>
      <c r="F699" s="36">
        <v>0</v>
      </c>
      <c r="G699" s="36">
        <v>261</v>
      </c>
      <c r="H699" s="61">
        <v>120</v>
      </c>
      <c r="I699" s="36">
        <v>46</v>
      </c>
    </row>
    <row r="700" spans="2:9" ht="20.100000000000001" customHeight="1" x14ac:dyDescent="0.25">
      <c r="B700" s="121">
        <v>323</v>
      </c>
      <c r="C700" s="122"/>
      <c r="D700" s="123"/>
      <c r="E700" s="54" t="s">
        <v>88</v>
      </c>
      <c r="F700" s="36">
        <v>0</v>
      </c>
      <c r="G700" s="36">
        <v>261</v>
      </c>
      <c r="H700" s="61">
        <v>120</v>
      </c>
      <c r="I700" s="36">
        <v>46</v>
      </c>
    </row>
    <row r="701" spans="2:9" ht="20.100000000000001" customHeight="1" x14ac:dyDescent="0.25">
      <c r="B701" s="121">
        <v>3232</v>
      </c>
      <c r="C701" s="122"/>
      <c r="D701" s="123"/>
      <c r="E701" s="54" t="s">
        <v>90</v>
      </c>
      <c r="F701" s="36">
        <v>0</v>
      </c>
      <c r="G701" s="36">
        <v>261</v>
      </c>
      <c r="H701" s="61">
        <v>120</v>
      </c>
      <c r="I701" s="36">
        <v>46</v>
      </c>
    </row>
    <row r="702" spans="2:9" ht="20.100000000000001" customHeight="1" x14ac:dyDescent="0.25">
      <c r="B702" s="121" t="s">
        <v>304</v>
      </c>
      <c r="C702" s="122"/>
      <c r="D702" s="123"/>
      <c r="E702" s="72"/>
      <c r="F702" s="36"/>
      <c r="G702" s="36"/>
      <c r="H702" s="61"/>
      <c r="I702" s="36"/>
    </row>
    <row r="703" spans="2:9" ht="20.100000000000001" customHeight="1" x14ac:dyDescent="0.25">
      <c r="B703" s="173" t="s">
        <v>317</v>
      </c>
      <c r="C703" s="174"/>
      <c r="D703" s="175"/>
      <c r="E703" s="123" t="s">
        <v>209</v>
      </c>
      <c r="F703" s="36"/>
      <c r="G703" s="36"/>
      <c r="H703" s="61"/>
      <c r="I703" s="36"/>
    </row>
    <row r="704" spans="2:9" ht="20.100000000000001" customHeight="1" x14ac:dyDescent="0.25">
      <c r="B704" s="121"/>
      <c r="C704" s="122"/>
      <c r="D704" s="123"/>
      <c r="E704" s="54" t="s">
        <v>215</v>
      </c>
      <c r="F704" s="36"/>
      <c r="G704" s="36"/>
      <c r="H704" s="61"/>
      <c r="I704" s="36"/>
    </row>
    <row r="705" spans="2:9" ht="20.100000000000001" customHeight="1" x14ac:dyDescent="0.25">
      <c r="B705" s="121">
        <v>3</v>
      </c>
      <c r="C705" s="122"/>
      <c r="D705" s="123"/>
      <c r="E705" s="54" t="s">
        <v>4</v>
      </c>
      <c r="F705" s="36">
        <v>0</v>
      </c>
      <c r="G705" s="36">
        <v>270</v>
      </c>
      <c r="H705" s="61">
        <v>106.2</v>
      </c>
      <c r="I705" s="36">
        <v>39</v>
      </c>
    </row>
    <row r="706" spans="2:9" ht="20.100000000000001" customHeight="1" x14ac:dyDescent="0.25">
      <c r="B706" s="121">
        <v>32</v>
      </c>
      <c r="C706" s="122"/>
      <c r="D706" s="123"/>
      <c r="E706" s="54" t="s">
        <v>12</v>
      </c>
      <c r="F706" s="36">
        <v>0</v>
      </c>
      <c r="G706" s="36">
        <v>270</v>
      </c>
      <c r="H706" s="61">
        <v>106.2</v>
      </c>
      <c r="I706" s="36">
        <v>39</v>
      </c>
    </row>
    <row r="707" spans="2:9" ht="20.100000000000001" customHeight="1" x14ac:dyDescent="0.25">
      <c r="B707" s="121">
        <v>323</v>
      </c>
      <c r="C707" s="122"/>
      <c r="D707" s="123"/>
      <c r="E707" s="54" t="s">
        <v>88</v>
      </c>
      <c r="F707" s="36">
        <v>0</v>
      </c>
      <c r="G707" s="36">
        <v>270</v>
      </c>
      <c r="H707" s="61">
        <v>106.2</v>
      </c>
      <c r="I707" s="36">
        <v>39</v>
      </c>
    </row>
    <row r="708" spans="2:9" ht="20.100000000000001" customHeight="1" x14ac:dyDescent="0.25">
      <c r="B708" s="121">
        <v>3233</v>
      </c>
      <c r="C708" s="122"/>
      <c r="D708" s="123"/>
      <c r="E708" s="54" t="s">
        <v>91</v>
      </c>
      <c r="F708" s="36">
        <v>0</v>
      </c>
      <c r="G708" s="36">
        <v>270</v>
      </c>
      <c r="H708" s="61">
        <v>106.2</v>
      </c>
      <c r="I708" s="36">
        <v>39</v>
      </c>
    </row>
    <row r="709" spans="2:9" ht="20.100000000000001" customHeight="1" x14ac:dyDescent="0.25">
      <c r="B709" s="121" t="s">
        <v>304</v>
      </c>
      <c r="C709" s="122"/>
      <c r="D709" s="123"/>
      <c r="E709" s="72"/>
      <c r="F709" s="36"/>
      <c r="G709" s="36"/>
      <c r="H709" s="61"/>
      <c r="I709" s="36"/>
    </row>
    <row r="710" spans="2:9" ht="20.100000000000001" customHeight="1" x14ac:dyDescent="0.25">
      <c r="B710" s="173" t="s">
        <v>318</v>
      </c>
      <c r="C710" s="174"/>
      <c r="D710" s="175"/>
      <c r="E710" s="123" t="s">
        <v>210</v>
      </c>
      <c r="F710" s="36"/>
      <c r="G710" s="36"/>
      <c r="H710" s="61"/>
      <c r="I710" s="36"/>
    </row>
    <row r="711" spans="2:9" ht="20.100000000000001" customHeight="1" x14ac:dyDescent="0.25">
      <c r="B711" s="121"/>
      <c r="C711" s="122"/>
      <c r="D711" s="123"/>
      <c r="E711" s="54" t="s">
        <v>215</v>
      </c>
      <c r="F711" s="36"/>
      <c r="G711" s="36"/>
      <c r="H711" s="61"/>
      <c r="I711" s="36"/>
    </row>
    <row r="712" spans="2:9" ht="20.100000000000001" customHeight="1" x14ac:dyDescent="0.25">
      <c r="B712" s="121">
        <v>3</v>
      </c>
      <c r="C712" s="122"/>
      <c r="D712" s="123"/>
      <c r="E712" s="54" t="s">
        <v>4</v>
      </c>
      <c r="F712" s="36">
        <v>0</v>
      </c>
      <c r="G712" s="36">
        <v>390</v>
      </c>
      <c r="H712" s="61">
        <v>261.17</v>
      </c>
      <c r="I712" s="36">
        <v>67</v>
      </c>
    </row>
    <row r="713" spans="2:9" ht="20.100000000000001" customHeight="1" x14ac:dyDescent="0.25">
      <c r="B713" s="121">
        <v>32</v>
      </c>
      <c r="C713" s="122"/>
      <c r="D713" s="123"/>
      <c r="E713" s="54" t="s">
        <v>12</v>
      </c>
      <c r="F713" s="36">
        <v>0</v>
      </c>
      <c r="G713" s="36">
        <v>390</v>
      </c>
      <c r="H713" s="61">
        <v>261.17</v>
      </c>
      <c r="I713" s="36">
        <v>67</v>
      </c>
    </row>
    <row r="714" spans="2:9" ht="20.100000000000001" customHeight="1" x14ac:dyDescent="0.25">
      <c r="B714" s="121">
        <v>323</v>
      </c>
      <c r="C714" s="122"/>
      <c r="D714" s="123"/>
      <c r="E714" s="54" t="s">
        <v>88</v>
      </c>
      <c r="F714" s="36">
        <v>0</v>
      </c>
      <c r="G714" s="36">
        <v>390</v>
      </c>
      <c r="H714" s="61">
        <v>261.17</v>
      </c>
      <c r="I714" s="36">
        <v>67</v>
      </c>
    </row>
    <row r="715" spans="2:9" ht="20.100000000000001" customHeight="1" x14ac:dyDescent="0.25">
      <c r="B715" s="121">
        <v>3234</v>
      </c>
      <c r="C715" s="122"/>
      <c r="D715" s="123"/>
      <c r="E715" s="54" t="s">
        <v>92</v>
      </c>
      <c r="F715" s="36">
        <v>0</v>
      </c>
      <c r="G715" s="36">
        <v>390</v>
      </c>
      <c r="H715" s="61">
        <v>261.17</v>
      </c>
      <c r="I715" s="36">
        <v>67</v>
      </c>
    </row>
    <row r="716" spans="2:9" ht="20.100000000000001" customHeight="1" x14ac:dyDescent="0.25">
      <c r="B716" s="121" t="s">
        <v>304</v>
      </c>
      <c r="C716" s="122"/>
      <c r="D716" s="123"/>
      <c r="E716" s="72"/>
      <c r="F716" s="36"/>
      <c r="G716" s="36"/>
      <c r="H716" s="61"/>
      <c r="I716" s="36"/>
    </row>
    <row r="717" spans="2:9" ht="20.100000000000001" customHeight="1" x14ac:dyDescent="0.25">
      <c r="B717" s="173" t="s">
        <v>319</v>
      </c>
      <c r="C717" s="174"/>
      <c r="D717" s="175"/>
      <c r="E717" s="123" t="s">
        <v>263</v>
      </c>
      <c r="F717" s="36"/>
      <c r="G717" s="36"/>
      <c r="H717" s="61"/>
      <c r="I717" s="36"/>
    </row>
    <row r="718" spans="2:9" ht="20.100000000000001" customHeight="1" x14ac:dyDescent="0.25">
      <c r="B718" s="121"/>
      <c r="C718" s="122"/>
      <c r="D718" s="123"/>
      <c r="E718" s="54" t="s">
        <v>215</v>
      </c>
      <c r="F718" s="36"/>
      <c r="G718" s="36"/>
      <c r="H718" s="61"/>
      <c r="I718" s="36"/>
    </row>
    <row r="719" spans="2:9" ht="20.100000000000001" customHeight="1" x14ac:dyDescent="0.25">
      <c r="B719" s="121">
        <v>3</v>
      </c>
      <c r="C719" s="122"/>
      <c r="D719" s="123"/>
      <c r="E719" s="54" t="s">
        <v>4</v>
      </c>
      <c r="F719" s="36">
        <v>0</v>
      </c>
      <c r="G719" s="36">
        <v>534</v>
      </c>
      <c r="H719" s="61">
        <v>392.52</v>
      </c>
      <c r="I719" s="36">
        <v>74</v>
      </c>
    </row>
    <row r="720" spans="2:9" ht="20.100000000000001" customHeight="1" x14ac:dyDescent="0.25">
      <c r="B720" s="121">
        <v>32</v>
      </c>
      <c r="C720" s="122"/>
      <c r="D720" s="123"/>
      <c r="E720" s="54" t="s">
        <v>12</v>
      </c>
      <c r="F720" s="36">
        <v>0</v>
      </c>
      <c r="G720" s="36">
        <v>534</v>
      </c>
      <c r="H720" s="61">
        <v>392.52</v>
      </c>
      <c r="I720" s="36">
        <v>74</v>
      </c>
    </row>
    <row r="721" spans="2:9" ht="20.100000000000001" customHeight="1" x14ac:dyDescent="0.25">
      <c r="B721" s="121">
        <v>323</v>
      </c>
      <c r="C721" s="122"/>
      <c r="D721" s="123"/>
      <c r="E721" s="54" t="s">
        <v>88</v>
      </c>
      <c r="F721" s="36">
        <v>0</v>
      </c>
      <c r="G721" s="36">
        <v>534</v>
      </c>
      <c r="H721" s="61">
        <v>392.52</v>
      </c>
      <c r="I721" s="36">
        <v>74</v>
      </c>
    </row>
    <row r="722" spans="2:9" ht="20.100000000000001" customHeight="1" x14ac:dyDescent="0.25">
      <c r="B722" s="121">
        <v>3236</v>
      </c>
      <c r="C722" s="122"/>
      <c r="D722" s="123"/>
      <c r="E722" s="54" t="s">
        <v>93</v>
      </c>
      <c r="F722" s="36">
        <v>0</v>
      </c>
      <c r="G722" s="36">
        <v>534</v>
      </c>
      <c r="H722" s="61">
        <v>392.52</v>
      </c>
      <c r="I722" s="36">
        <v>74</v>
      </c>
    </row>
    <row r="723" spans="2:9" ht="20.100000000000001" customHeight="1" x14ac:dyDescent="0.25">
      <c r="B723" s="121" t="s">
        <v>304</v>
      </c>
      <c r="C723" s="122"/>
      <c r="D723" s="123"/>
      <c r="E723" s="72"/>
      <c r="F723" s="36"/>
      <c r="G723" s="36"/>
      <c r="H723" s="61"/>
      <c r="I723" s="36"/>
    </row>
    <row r="724" spans="2:9" ht="20.100000000000001" customHeight="1" x14ac:dyDescent="0.25">
      <c r="B724" s="173" t="s">
        <v>320</v>
      </c>
      <c r="C724" s="174"/>
      <c r="D724" s="175"/>
      <c r="E724" s="123" t="s">
        <v>170</v>
      </c>
      <c r="F724" s="36"/>
      <c r="G724" s="36"/>
      <c r="H724" s="61"/>
      <c r="I724" s="36"/>
    </row>
    <row r="725" spans="2:9" ht="20.100000000000001" customHeight="1" x14ac:dyDescent="0.25">
      <c r="B725" s="121"/>
      <c r="C725" s="122"/>
      <c r="D725" s="123"/>
      <c r="E725" s="54" t="s">
        <v>215</v>
      </c>
      <c r="F725" s="36"/>
      <c r="G725" s="36"/>
      <c r="H725" s="61"/>
      <c r="I725" s="36"/>
    </row>
    <row r="726" spans="2:9" ht="20.100000000000001" customHeight="1" x14ac:dyDescent="0.25">
      <c r="B726" s="121">
        <v>3</v>
      </c>
      <c r="C726" s="122"/>
      <c r="D726" s="123"/>
      <c r="E726" s="54" t="s">
        <v>4</v>
      </c>
      <c r="F726" s="36">
        <v>0</v>
      </c>
      <c r="G726" s="61">
        <v>7318</v>
      </c>
      <c r="H726" s="61">
        <v>3183.17</v>
      </c>
      <c r="I726" s="36">
        <v>43</v>
      </c>
    </row>
    <row r="727" spans="2:9" ht="20.100000000000001" customHeight="1" x14ac:dyDescent="0.25">
      <c r="B727" s="121">
        <v>32</v>
      </c>
      <c r="C727" s="122"/>
      <c r="D727" s="123"/>
      <c r="E727" s="54" t="s">
        <v>12</v>
      </c>
      <c r="F727" s="36">
        <v>0</v>
      </c>
      <c r="G727" s="61">
        <v>7318</v>
      </c>
      <c r="H727" s="61">
        <v>3183.17</v>
      </c>
      <c r="I727" s="36">
        <v>43</v>
      </c>
    </row>
    <row r="728" spans="2:9" ht="20.100000000000001" customHeight="1" x14ac:dyDescent="0.25">
      <c r="B728" s="121">
        <v>323</v>
      </c>
      <c r="C728" s="122"/>
      <c r="D728" s="123"/>
      <c r="E728" s="54" t="s">
        <v>88</v>
      </c>
      <c r="F728" s="36">
        <v>0</v>
      </c>
      <c r="G728" s="61">
        <v>7318</v>
      </c>
      <c r="H728" s="61">
        <v>3183.17</v>
      </c>
      <c r="I728" s="36">
        <v>43</v>
      </c>
    </row>
    <row r="729" spans="2:9" ht="20.100000000000001" customHeight="1" x14ac:dyDescent="0.25">
      <c r="B729" s="121">
        <v>3238</v>
      </c>
      <c r="C729" s="122"/>
      <c r="D729" s="123"/>
      <c r="E729" s="54" t="s">
        <v>94</v>
      </c>
      <c r="F729" s="36">
        <v>0</v>
      </c>
      <c r="G729" s="61">
        <v>7318</v>
      </c>
      <c r="H729" s="61">
        <v>3183.17</v>
      </c>
      <c r="I729" s="36">
        <v>43</v>
      </c>
    </row>
    <row r="730" spans="2:9" ht="20.100000000000001" customHeight="1" x14ac:dyDescent="0.25">
      <c r="B730" s="121" t="s">
        <v>304</v>
      </c>
      <c r="C730" s="122"/>
      <c r="D730" s="123"/>
      <c r="E730" s="72"/>
      <c r="F730" s="36"/>
      <c r="G730" s="61"/>
      <c r="H730" s="61"/>
      <c r="I730" s="36"/>
    </row>
    <row r="731" spans="2:9" ht="20.100000000000001" customHeight="1" x14ac:dyDescent="0.25">
      <c r="B731" s="173" t="s">
        <v>321</v>
      </c>
      <c r="C731" s="174"/>
      <c r="D731" s="175"/>
      <c r="E731" s="123" t="s">
        <v>322</v>
      </c>
      <c r="F731" s="36"/>
      <c r="G731" s="61"/>
      <c r="H731" s="61"/>
      <c r="I731" s="36"/>
    </row>
    <row r="732" spans="2:9" ht="20.100000000000001" customHeight="1" x14ac:dyDescent="0.25">
      <c r="B732" s="121"/>
      <c r="C732" s="122"/>
      <c r="D732" s="123"/>
      <c r="E732" s="54" t="s">
        <v>215</v>
      </c>
      <c r="F732" s="36"/>
      <c r="G732" s="61"/>
      <c r="H732" s="61"/>
      <c r="I732" s="36"/>
    </row>
    <row r="733" spans="2:9" ht="20.100000000000001" customHeight="1" x14ac:dyDescent="0.25">
      <c r="B733" s="121">
        <v>3</v>
      </c>
      <c r="C733" s="122"/>
      <c r="D733" s="123"/>
      <c r="E733" s="54" t="s">
        <v>4</v>
      </c>
      <c r="F733" s="36">
        <v>0</v>
      </c>
      <c r="G733" s="61">
        <v>265</v>
      </c>
      <c r="H733" s="61">
        <v>102.75</v>
      </c>
      <c r="I733" s="36">
        <v>39</v>
      </c>
    </row>
    <row r="734" spans="2:9" ht="20.100000000000001" customHeight="1" x14ac:dyDescent="0.25">
      <c r="B734" s="121">
        <v>32</v>
      </c>
      <c r="C734" s="122"/>
      <c r="D734" s="123"/>
      <c r="E734" s="54" t="s">
        <v>12</v>
      </c>
      <c r="F734" s="36">
        <v>0</v>
      </c>
      <c r="G734" s="61">
        <v>265</v>
      </c>
      <c r="H734" s="61">
        <v>102.75</v>
      </c>
      <c r="I734" s="36">
        <v>39</v>
      </c>
    </row>
    <row r="735" spans="2:9" ht="20.100000000000001" customHeight="1" x14ac:dyDescent="0.25">
      <c r="B735" s="121">
        <v>323</v>
      </c>
      <c r="C735" s="122"/>
      <c r="D735" s="123"/>
      <c r="E735" s="54" t="s">
        <v>88</v>
      </c>
      <c r="F735" s="36">
        <v>0</v>
      </c>
      <c r="G735" s="61">
        <v>265</v>
      </c>
      <c r="H735" s="61">
        <v>102.75</v>
      </c>
      <c r="I735" s="36">
        <v>39</v>
      </c>
    </row>
    <row r="736" spans="2:9" ht="20.100000000000001" customHeight="1" x14ac:dyDescent="0.25">
      <c r="B736" s="121">
        <v>3239</v>
      </c>
      <c r="C736" s="122"/>
      <c r="D736" s="123"/>
      <c r="E736" s="54" t="s">
        <v>106</v>
      </c>
      <c r="F736" s="36">
        <v>0</v>
      </c>
      <c r="G736" s="61">
        <v>265</v>
      </c>
      <c r="H736" s="61">
        <v>102.75</v>
      </c>
      <c r="I736" s="36">
        <v>39</v>
      </c>
    </row>
    <row r="737" spans="2:9" ht="20.100000000000001" customHeight="1" x14ac:dyDescent="0.25">
      <c r="B737" s="121" t="s">
        <v>304</v>
      </c>
      <c r="C737" s="122"/>
      <c r="D737" s="123"/>
      <c r="E737" s="72"/>
      <c r="F737" s="36"/>
      <c r="G737" s="61"/>
      <c r="H737" s="61"/>
      <c r="I737" s="36"/>
    </row>
    <row r="738" spans="2:9" ht="20.100000000000001" customHeight="1" x14ac:dyDescent="0.25">
      <c r="B738" s="173" t="s">
        <v>323</v>
      </c>
      <c r="C738" s="174"/>
      <c r="D738" s="175"/>
      <c r="E738" s="123" t="s">
        <v>266</v>
      </c>
      <c r="F738" s="36"/>
      <c r="G738" s="61"/>
      <c r="H738" s="61"/>
      <c r="I738" s="36"/>
    </row>
    <row r="739" spans="2:9" ht="20.100000000000001" customHeight="1" x14ac:dyDescent="0.25">
      <c r="B739" s="121"/>
      <c r="C739" s="122"/>
      <c r="D739" s="123"/>
      <c r="E739" s="54" t="s">
        <v>215</v>
      </c>
      <c r="F739" s="36"/>
      <c r="G739" s="61"/>
      <c r="H739" s="61"/>
      <c r="I739" s="36"/>
    </row>
    <row r="740" spans="2:9" ht="20.100000000000001" customHeight="1" x14ac:dyDescent="0.25">
      <c r="B740" s="121">
        <v>3</v>
      </c>
      <c r="C740" s="122"/>
      <c r="D740" s="123"/>
      <c r="E740" s="54" t="s">
        <v>4</v>
      </c>
      <c r="F740" s="36">
        <v>0</v>
      </c>
      <c r="G740" s="61">
        <v>3125</v>
      </c>
      <c r="H740" s="61">
        <f t="shared" ref="H740:H742" si="2">1629.79+486.5</f>
        <v>2116.29</v>
      </c>
      <c r="I740" s="36">
        <v>68</v>
      </c>
    </row>
    <row r="741" spans="2:9" ht="20.100000000000001" customHeight="1" x14ac:dyDescent="0.25">
      <c r="B741" s="121">
        <v>32</v>
      </c>
      <c r="C741" s="122"/>
      <c r="D741" s="123"/>
      <c r="E741" s="54" t="s">
        <v>12</v>
      </c>
      <c r="F741" s="36">
        <v>0</v>
      </c>
      <c r="G741" s="61">
        <v>3125</v>
      </c>
      <c r="H741" s="61">
        <f t="shared" si="2"/>
        <v>2116.29</v>
      </c>
      <c r="I741" s="36">
        <v>68</v>
      </c>
    </row>
    <row r="742" spans="2:9" ht="20.100000000000001" customHeight="1" x14ac:dyDescent="0.25">
      <c r="B742" s="121">
        <v>323</v>
      </c>
      <c r="C742" s="122"/>
      <c r="D742" s="123"/>
      <c r="E742" s="54" t="s">
        <v>88</v>
      </c>
      <c r="F742" s="36">
        <v>0</v>
      </c>
      <c r="G742" s="61">
        <v>3125</v>
      </c>
      <c r="H742" s="61">
        <f t="shared" si="2"/>
        <v>2116.29</v>
      </c>
      <c r="I742" s="36">
        <v>68</v>
      </c>
    </row>
    <row r="743" spans="2:9" ht="20.100000000000001" customHeight="1" x14ac:dyDescent="0.25">
      <c r="B743" s="121">
        <v>3239</v>
      </c>
      <c r="C743" s="122"/>
      <c r="D743" s="123"/>
      <c r="E743" s="54" t="s">
        <v>106</v>
      </c>
      <c r="F743" s="36">
        <v>0</v>
      </c>
      <c r="G743" s="61">
        <v>3125</v>
      </c>
      <c r="H743" s="61">
        <f>1629.79+486.5</f>
        <v>2116.29</v>
      </c>
      <c r="I743" s="36">
        <v>68</v>
      </c>
    </row>
    <row r="744" spans="2:9" ht="20.100000000000001" customHeight="1" x14ac:dyDescent="0.25">
      <c r="B744" s="121" t="s">
        <v>304</v>
      </c>
      <c r="C744" s="122"/>
      <c r="D744" s="123"/>
      <c r="E744" s="72"/>
      <c r="F744" s="36"/>
      <c r="G744" s="61"/>
      <c r="H744" s="61"/>
      <c r="I744" s="36"/>
    </row>
    <row r="745" spans="2:9" ht="20.100000000000001" customHeight="1" x14ac:dyDescent="0.25">
      <c r="B745" s="173" t="s">
        <v>324</v>
      </c>
      <c r="C745" s="174"/>
      <c r="D745" s="175"/>
      <c r="E745" s="123" t="s">
        <v>268</v>
      </c>
      <c r="F745" s="36"/>
      <c r="G745" s="61"/>
      <c r="H745" s="61"/>
      <c r="I745" s="36"/>
    </row>
    <row r="746" spans="2:9" ht="20.100000000000001" customHeight="1" x14ac:dyDescent="0.25">
      <c r="B746" s="121"/>
      <c r="C746" s="122"/>
      <c r="D746" s="123"/>
      <c r="E746" s="54" t="s">
        <v>215</v>
      </c>
      <c r="F746" s="36"/>
      <c r="G746" s="61"/>
      <c r="H746" s="61"/>
      <c r="I746" s="36"/>
    </row>
    <row r="747" spans="2:9" ht="20.100000000000001" customHeight="1" x14ac:dyDescent="0.25">
      <c r="B747" s="121">
        <v>3</v>
      </c>
      <c r="C747" s="122"/>
      <c r="D747" s="123"/>
      <c r="E747" s="54" t="s">
        <v>4</v>
      </c>
      <c r="F747" s="36">
        <v>0</v>
      </c>
      <c r="G747" s="61">
        <v>3655</v>
      </c>
      <c r="H747" s="61">
        <v>3261.47</v>
      </c>
      <c r="I747" s="36">
        <v>89</v>
      </c>
    </row>
    <row r="748" spans="2:9" ht="20.100000000000001" customHeight="1" x14ac:dyDescent="0.25">
      <c r="B748" s="121">
        <v>32</v>
      </c>
      <c r="C748" s="122"/>
      <c r="D748" s="123"/>
      <c r="E748" s="54" t="s">
        <v>12</v>
      </c>
      <c r="F748" s="36">
        <v>0</v>
      </c>
      <c r="G748" s="61">
        <v>3655</v>
      </c>
      <c r="H748" s="61">
        <v>3261.47</v>
      </c>
      <c r="I748" s="36">
        <v>89</v>
      </c>
    </row>
    <row r="749" spans="2:9" ht="20.100000000000001" customHeight="1" x14ac:dyDescent="0.25">
      <c r="B749" s="121">
        <v>329</v>
      </c>
      <c r="C749" s="122"/>
      <c r="D749" s="123"/>
      <c r="E749" s="54" t="s">
        <v>95</v>
      </c>
      <c r="F749" s="36">
        <v>0</v>
      </c>
      <c r="G749" s="61">
        <v>3655</v>
      </c>
      <c r="H749" s="61">
        <v>3261.47</v>
      </c>
      <c r="I749" s="36">
        <v>89</v>
      </c>
    </row>
    <row r="750" spans="2:9" ht="20.100000000000001" customHeight="1" x14ac:dyDescent="0.25">
      <c r="B750" s="121">
        <v>3292</v>
      </c>
      <c r="C750" s="122"/>
      <c r="D750" s="123"/>
      <c r="E750" s="54" t="s">
        <v>96</v>
      </c>
      <c r="F750" s="36">
        <v>0</v>
      </c>
      <c r="G750" s="61">
        <v>3655</v>
      </c>
      <c r="H750" s="61">
        <v>3261.47</v>
      </c>
      <c r="I750" s="36">
        <v>89</v>
      </c>
    </row>
    <row r="751" spans="2:9" ht="20.100000000000001" customHeight="1" x14ac:dyDescent="0.25">
      <c r="B751" s="121" t="s">
        <v>304</v>
      </c>
      <c r="C751" s="122"/>
      <c r="D751" s="123"/>
      <c r="E751" s="72"/>
      <c r="F751" s="36"/>
      <c r="G751" s="61"/>
      <c r="H751" s="61"/>
      <c r="I751" s="36"/>
    </row>
    <row r="752" spans="2:9" ht="20.100000000000001" customHeight="1" x14ac:dyDescent="0.25">
      <c r="B752" s="173" t="s">
        <v>325</v>
      </c>
      <c r="C752" s="174"/>
      <c r="D752" s="175"/>
      <c r="E752" s="123" t="s">
        <v>326</v>
      </c>
      <c r="F752" s="36"/>
      <c r="G752" s="61"/>
      <c r="H752" s="61"/>
      <c r="I752" s="36"/>
    </row>
    <row r="753" spans="2:9" ht="20.100000000000001" customHeight="1" x14ac:dyDescent="0.25">
      <c r="B753" s="121"/>
      <c r="C753" s="122"/>
      <c r="D753" s="123"/>
      <c r="E753" s="54" t="s">
        <v>215</v>
      </c>
      <c r="F753" s="36"/>
      <c r="G753" s="61"/>
      <c r="H753" s="61"/>
      <c r="I753" s="36"/>
    </row>
    <row r="754" spans="2:9" ht="20.100000000000001" customHeight="1" x14ac:dyDescent="0.25">
      <c r="B754" s="121">
        <v>3</v>
      </c>
      <c r="C754" s="122"/>
      <c r="D754" s="123"/>
      <c r="E754" s="54" t="s">
        <v>4</v>
      </c>
      <c r="F754" s="36">
        <v>0</v>
      </c>
      <c r="G754" s="61">
        <v>805</v>
      </c>
      <c r="H754" s="61">
        <v>220.52</v>
      </c>
      <c r="I754" s="36">
        <v>27</v>
      </c>
    </row>
    <row r="755" spans="2:9" ht="20.100000000000001" customHeight="1" x14ac:dyDescent="0.25">
      <c r="B755" s="121">
        <v>32</v>
      </c>
      <c r="C755" s="122"/>
      <c r="D755" s="123"/>
      <c r="E755" s="54" t="s">
        <v>12</v>
      </c>
      <c r="F755" s="36">
        <v>0</v>
      </c>
      <c r="G755" s="61">
        <v>805</v>
      </c>
      <c r="H755" s="61">
        <v>220.52</v>
      </c>
      <c r="I755" s="36">
        <v>27</v>
      </c>
    </row>
    <row r="756" spans="2:9" ht="20.100000000000001" customHeight="1" x14ac:dyDescent="0.25">
      <c r="B756" s="121">
        <v>329</v>
      </c>
      <c r="C756" s="122"/>
      <c r="D756" s="123"/>
      <c r="E756" s="54" t="s">
        <v>95</v>
      </c>
      <c r="F756" s="36">
        <v>0</v>
      </c>
      <c r="G756" s="61">
        <v>805</v>
      </c>
      <c r="H756" s="61">
        <v>220.52</v>
      </c>
      <c r="I756" s="36">
        <v>27</v>
      </c>
    </row>
    <row r="757" spans="2:9" ht="20.100000000000001" customHeight="1" x14ac:dyDescent="0.25">
      <c r="B757" s="121">
        <v>3292</v>
      </c>
      <c r="C757" s="122"/>
      <c r="D757" s="123"/>
      <c r="E757" s="54" t="s">
        <v>96</v>
      </c>
      <c r="F757" s="36">
        <v>0</v>
      </c>
      <c r="G757" s="61">
        <v>805</v>
      </c>
      <c r="H757" s="61">
        <v>220.52</v>
      </c>
      <c r="I757" s="36">
        <v>27</v>
      </c>
    </row>
    <row r="758" spans="2:9" ht="20.100000000000001" customHeight="1" x14ac:dyDescent="0.25">
      <c r="B758" s="121" t="s">
        <v>304</v>
      </c>
      <c r="C758" s="122"/>
      <c r="D758" s="123"/>
      <c r="E758" s="72"/>
      <c r="F758" s="36"/>
      <c r="G758" s="61"/>
      <c r="H758" s="61"/>
      <c r="I758" s="36"/>
    </row>
    <row r="759" spans="2:9" ht="20.100000000000001" customHeight="1" x14ac:dyDescent="0.25">
      <c r="B759" s="173" t="s">
        <v>327</v>
      </c>
      <c r="C759" s="174"/>
      <c r="D759" s="175"/>
      <c r="E759" s="123" t="s">
        <v>107</v>
      </c>
      <c r="F759" s="36"/>
      <c r="G759" s="61"/>
      <c r="H759" s="61"/>
      <c r="I759" s="36"/>
    </row>
    <row r="760" spans="2:9" ht="20.100000000000001" customHeight="1" x14ac:dyDescent="0.25">
      <c r="B760" s="121"/>
      <c r="C760" s="122"/>
      <c r="D760" s="123"/>
      <c r="E760" s="54" t="s">
        <v>215</v>
      </c>
      <c r="F760" s="36"/>
      <c r="G760" s="61"/>
      <c r="H760" s="61"/>
      <c r="I760" s="36"/>
    </row>
    <row r="761" spans="2:9" ht="20.100000000000001" customHeight="1" x14ac:dyDescent="0.25">
      <c r="B761" s="121">
        <v>3</v>
      </c>
      <c r="C761" s="122"/>
      <c r="D761" s="123"/>
      <c r="E761" s="54" t="s">
        <v>4</v>
      </c>
      <c r="F761" s="36">
        <v>0</v>
      </c>
      <c r="G761" s="61">
        <v>655</v>
      </c>
      <c r="H761" s="61">
        <v>0</v>
      </c>
      <c r="I761" s="36"/>
    </row>
    <row r="762" spans="2:9" ht="20.100000000000001" customHeight="1" x14ac:dyDescent="0.25">
      <c r="B762" s="121">
        <v>32</v>
      </c>
      <c r="C762" s="122"/>
      <c r="D762" s="123"/>
      <c r="E762" s="54" t="s">
        <v>12</v>
      </c>
      <c r="F762" s="36">
        <v>0</v>
      </c>
      <c r="G762" s="61">
        <v>655</v>
      </c>
      <c r="H762" s="61">
        <v>0</v>
      </c>
      <c r="I762" s="36"/>
    </row>
    <row r="763" spans="2:9" ht="20.100000000000001" customHeight="1" x14ac:dyDescent="0.25">
      <c r="B763" s="121">
        <v>329</v>
      </c>
      <c r="C763" s="122"/>
      <c r="D763" s="123"/>
      <c r="E763" s="54" t="s">
        <v>95</v>
      </c>
      <c r="F763" s="36">
        <v>0</v>
      </c>
      <c r="G763" s="61">
        <v>655</v>
      </c>
      <c r="H763" s="61">
        <v>0</v>
      </c>
      <c r="I763" s="36"/>
    </row>
    <row r="764" spans="2:9" ht="20.100000000000001" customHeight="1" x14ac:dyDescent="0.25">
      <c r="B764" s="121">
        <v>3293</v>
      </c>
      <c r="C764" s="122"/>
      <c r="D764" s="123"/>
      <c r="E764" s="54" t="s">
        <v>107</v>
      </c>
      <c r="F764" s="36">
        <v>0</v>
      </c>
      <c r="G764" s="61">
        <v>655</v>
      </c>
      <c r="H764" s="61">
        <v>0</v>
      </c>
      <c r="I764" s="36"/>
    </row>
    <row r="765" spans="2:9" ht="20.100000000000001" customHeight="1" x14ac:dyDescent="0.25">
      <c r="B765" s="121" t="s">
        <v>304</v>
      </c>
      <c r="C765" s="122"/>
      <c r="D765" s="123"/>
      <c r="E765" s="72"/>
      <c r="F765" s="36"/>
      <c r="G765" s="61"/>
      <c r="H765" s="61"/>
      <c r="I765" s="36"/>
    </row>
    <row r="766" spans="2:9" ht="20.100000000000001" customHeight="1" x14ac:dyDescent="0.25">
      <c r="B766" s="173" t="s">
        <v>328</v>
      </c>
      <c r="C766" s="174"/>
      <c r="D766" s="175"/>
      <c r="E766" s="123" t="s">
        <v>274</v>
      </c>
      <c r="F766" s="36"/>
      <c r="G766" s="61"/>
      <c r="H766" s="61"/>
      <c r="I766" s="36"/>
    </row>
    <row r="767" spans="2:9" ht="20.100000000000001" customHeight="1" x14ac:dyDescent="0.25">
      <c r="B767" s="121"/>
      <c r="C767" s="122"/>
      <c r="D767" s="123"/>
      <c r="E767" s="54" t="s">
        <v>215</v>
      </c>
      <c r="F767" s="36"/>
      <c r="G767" s="61"/>
      <c r="H767" s="61"/>
      <c r="I767" s="36"/>
    </row>
    <row r="768" spans="2:9" ht="20.100000000000001" customHeight="1" x14ac:dyDescent="0.25">
      <c r="B768" s="121">
        <v>3</v>
      </c>
      <c r="C768" s="122"/>
      <c r="D768" s="123"/>
      <c r="E768" s="54" t="s">
        <v>4</v>
      </c>
      <c r="F768" s="36">
        <v>0</v>
      </c>
      <c r="G768" s="61">
        <v>130</v>
      </c>
      <c r="H768" s="61">
        <v>0</v>
      </c>
      <c r="I768" s="36"/>
    </row>
    <row r="769" spans="2:9" ht="20.100000000000001" customHeight="1" x14ac:dyDescent="0.25">
      <c r="B769" s="121">
        <v>32</v>
      </c>
      <c r="C769" s="122"/>
      <c r="D769" s="123"/>
      <c r="E769" s="54" t="s">
        <v>12</v>
      </c>
      <c r="F769" s="36">
        <v>0</v>
      </c>
      <c r="G769" s="61">
        <v>130</v>
      </c>
      <c r="H769" s="61">
        <v>0</v>
      </c>
      <c r="I769" s="36"/>
    </row>
    <row r="770" spans="2:9" ht="20.100000000000001" customHeight="1" x14ac:dyDescent="0.25">
      <c r="B770" s="121">
        <v>329</v>
      </c>
      <c r="C770" s="122"/>
      <c r="D770" s="123"/>
      <c r="E770" s="54" t="s">
        <v>95</v>
      </c>
      <c r="F770" s="36">
        <v>0</v>
      </c>
      <c r="G770" s="61">
        <v>130</v>
      </c>
      <c r="H770" s="61">
        <v>0</v>
      </c>
      <c r="I770" s="36"/>
    </row>
    <row r="771" spans="2:9" ht="20.100000000000001" customHeight="1" x14ac:dyDescent="0.25">
      <c r="B771" s="121">
        <v>3294</v>
      </c>
      <c r="C771" s="122"/>
      <c r="D771" s="123"/>
      <c r="E771" s="54" t="s">
        <v>108</v>
      </c>
      <c r="F771" s="36">
        <v>0</v>
      </c>
      <c r="G771" s="61">
        <v>130</v>
      </c>
      <c r="H771" s="61">
        <v>0</v>
      </c>
      <c r="I771" s="36"/>
    </row>
    <row r="772" spans="2:9" ht="20.100000000000001" customHeight="1" x14ac:dyDescent="0.25">
      <c r="B772" s="121" t="s">
        <v>304</v>
      </c>
      <c r="C772" s="122"/>
      <c r="D772" s="123"/>
      <c r="E772" s="72"/>
      <c r="F772" s="36"/>
      <c r="G772" s="61"/>
      <c r="H772" s="61"/>
      <c r="I772" s="36"/>
    </row>
    <row r="773" spans="2:9" ht="20.100000000000001" customHeight="1" x14ac:dyDescent="0.25">
      <c r="B773" s="173" t="s">
        <v>329</v>
      </c>
      <c r="C773" s="174"/>
      <c r="D773" s="175"/>
      <c r="E773" s="123" t="s">
        <v>330</v>
      </c>
      <c r="F773" s="36"/>
      <c r="G773" s="61"/>
      <c r="H773" s="61"/>
      <c r="I773" s="36"/>
    </row>
    <row r="774" spans="2:9" ht="20.100000000000001" customHeight="1" x14ac:dyDescent="0.25">
      <c r="B774" s="121"/>
      <c r="C774" s="122"/>
      <c r="D774" s="123"/>
      <c r="E774" s="54" t="s">
        <v>215</v>
      </c>
      <c r="F774" s="36"/>
      <c r="G774" s="61"/>
      <c r="H774" s="61"/>
      <c r="I774" s="36"/>
    </row>
    <row r="775" spans="2:9" ht="20.100000000000001" customHeight="1" x14ac:dyDescent="0.25">
      <c r="B775" s="121">
        <v>3</v>
      </c>
      <c r="C775" s="122"/>
      <c r="D775" s="123"/>
      <c r="E775" s="54" t="s">
        <v>4</v>
      </c>
      <c r="F775" s="36">
        <v>0</v>
      </c>
      <c r="G775" s="61">
        <v>270</v>
      </c>
      <c r="H775" s="61">
        <v>162</v>
      </c>
      <c r="I775" s="36">
        <v>60</v>
      </c>
    </row>
    <row r="776" spans="2:9" ht="20.100000000000001" customHeight="1" x14ac:dyDescent="0.25">
      <c r="B776" s="121">
        <v>32</v>
      </c>
      <c r="C776" s="122"/>
      <c r="D776" s="123"/>
      <c r="E776" s="54" t="s">
        <v>12</v>
      </c>
      <c r="F776" s="36">
        <v>0</v>
      </c>
      <c r="G776" s="61">
        <v>270</v>
      </c>
      <c r="H776" s="61">
        <v>162</v>
      </c>
      <c r="I776" s="36">
        <v>60</v>
      </c>
    </row>
    <row r="777" spans="2:9" ht="20.100000000000001" customHeight="1" x14ac:dyDescent="0.25">
      <c r="B777" s="121">
        <v>329</v>
      </c>
      <c r="C777" s="122"/>
      <c r="D777" s="123"/>
      <c r="E777" s="54" t="s">
        <v>95</v>
      </c>
      <c r="F777" s="36">
        <v>0</v>
      </c>
      <c r="G777" s="61">
        <v>270</v>
      </c>
      <c r="H777" s="61">
        <v>162</v>
      </c>
      <c r="I777" s="36">
        <v>60</v>
      </c>
    </row>
    <row r="778" spans="2:9" ht="20.100000000000001" customHeight="1" x14ac:dyDescent="0.25">
      <c r="B778" s="121">
        <v>3299</v>
      </c>
      <c r="C778" s="122"/>
      <c r="D778" s="123"/>
      <c r="E778" s="54" t="s">
        <v>95</v>
      </c>
      <c r="F778" s="36">
        <v>0</v>
      </c>
      <c r="G778" s="61">
        <v>270</v>
      </c>
      <c r="H778" s="61">
        <v>162</v>
      </c>
      <c r="I778" s="36">
        <v>60</v>
      </c>
    </row>
    <row r="779" spans="2:9" ht="20.100000000000001" customHeight="1" x14ac:dyDescent="0.25">
      <c r="B779" s="121" t="s">
        <v>304</v>
      </c>
      <c r="C779" s="122"/>
      <c r="D779" s="123"/>
      <c r="E779" s="72"/>
      <c r="F779" s="36"/>
      <c r="G779" s="61"/>
      <c r="H779" s="61"/>
      <c r="I779" s="36"/>
    </row>
    <row r="780" spans="2:9" ht="20.100000000000001" customHeight="1" x14ac:dyDescent="0.25">
      <c r="B780" s="173" t="s">
        <v>331</v>
      </c>
      <c r="C780" s="174"/>
      <c r="D780" s="175"/>
      <c r="E780" s="123" t="s">
        <v>95</v>
      </c>
      <c r="F780" s="36"/>
      <c r="G780" s="61"/>
      <c r="H780" s="61"/>
      <c r="I780" s="36"/>
    </row>
    <row r="781" spans="2:9" ht="20.100000000000001" customHeight="1" x14ac:dyDescent="0.25">
      <c r="B781" s="121"/>
      <c r="C781" s="122"/>
      <c r="D781" s="123"/>
      <c r="E781" s="54" t="s">
        <v>215</v>
      </c>
      <c r="F781" s="36"/>
      <c r="G781" s="61"/>
      <c r="H781" s="61"/>
      <c r="I781" s="36"/>
    </row>
    <row r="782" spans="2:9" ht="20.100000000000001" customHeight="1" x14ac:dyDescent="0.25">
      <c r="B782" s="121">
        <v>3</v>
      </c>
      <c r="C782" s="122"/>
      <c r="D782" s="123"/>
      <c r="E782" s="54" t="s">
        <v>4</v>
      </c>
      <c r="F782" s="36">
        <v>0</v>
      </c>
      <c r="G782" s="61">
        <v>130</v>
      </c>
      <c r="H782" s="61">
        <v>0</v>
      </c>
      <c r="I782" s="36"/>
    </row>
    <row r="783" spans="2:9" ht="20.100000000000001" customHeight="1" x14ac:dyDescent="0.25">
      <c r="B783" s="121">
        <v>32</v>
      </c>
      <c r="C783" s="122"/>
      <c r="D783" s="123"/>
      <c r="E783" s="54" t="s">
        <v>12</v>
      </c>
      <c r="F783" s="36">
        <v>0</v>
      </c>
      <c r="G783" s="61">
        <v>130</v>
      </c>
      <c r="H783" s="61">
        <v>0</v>
      </c>
      <c r="I783" s="36"/>
    </row>
    <row r="784" spans="2:9" ht="20.100000000000001" customHeight="1" x14ac:dyDescent="0.25">
      <c r="B784" s="121">
        <v>329</v>
      </c>
      <c r="C784" s="122"/>
      <c r="D784" s="123"/>
      <c r="E784" s="54" t="s">
        <v>95</v>
      </c>
      <c r="F784" s="36">
        <v>0</v>
      </c>
      <c r="G784" s="61">
        <v>130</v>
      </c>
      <c r="H784" s="61">
        <v>0</v>
      </c>
      <c r="I784" s="36"/>
    </row>
    <row r="785" spans="2:9" ht="20.100000000000001" customHeight="1" x14ac:dyDescent="0.25">
      <c r="B785" s="121">
        <v>3299</v>
      </c>
      <c r="C785" s="122"/>
      <c r="D785" s="123"/>
      <c r="E785" s="54" t="s">
        <v>95</v>
      </c>
      <c r="F785" s="36">
        <v>0</v>
      </c>
      <c r="G785" s="61">
        <v>130</v>
      </c>
      <c r="H785" s="61">
        <v>0</v>
      </c>
      <c r="I785" s="36"/>
    </row>
    <row r="786" spans="2:9" ht="20.100000000000001" customHeight="1" x14ac:dyDescent="0.25">
      <c r="B786" s="121" t="s">
        <v>304</v>
      </c>
      <c r="C786" s="122"/>
      <c r="D786" s="123"/>
      <c r="E786" s="72"/>
      <c r="F786" s="36"/>
      <c r="G786" s="61"/>
      <c r="H786" s="61"/>
      <c r="I786" s="36"/>
    </row>
    <row r="787" spans="2:9" ht="20.100000000000001" customHeight="1" x14ac:dyDescent="0.25">
      <c r="B787" s="173" t="s">
        <v>332</v>
      </c>
      <c r="C787" s="174"/>
      <c r="D787" s="175"/>
      <c r="E787" s="123" t="s">
        <v>278</v>
      </c>
      <c r="F787" s="36"/>
      <c r="G787" s="61"/>
      <c r="H787" s="61"/>
      <c r="I787" s="36"/>
    </row>
    <row r="788" spans="2:9" ht="20.100000000000001" customHeight="1" x14ac:dyDescent="0.25">
      <c r="B788" s="121"/>
      <c r="C788" s="122"/>
      <c r="D788" s="123"/>
      <c r="E788" s="54" t="s">
        <v>215</v>
      </c>
      <c r="F788" s="36"/>
      <c r="G788" s="61"/>
      <c r="H788" s="61"/>
      <c r="I788" s="36"/>
    </row>
    <row r="789" spans="2:9" ht="20.100000000000001" customHeight="1" x14ac:dyDescent="0.25">
      <c r="B789" s="121">
        <v>3</v>
      </c>
      <c r="C789" s="122"/>
      <c r="D789" s="123"/>
      <c r="E789" s="54" t="s">
        <v>4</v>
      </c>
      <c r="F789" s="36">
        <v>0</v>
      </c>
      <c r="G789" s="61">
        <v>1601</v>
      </c>
      <c r="H789" s="61">
        <v>1176.51</v>
      </c>
      <c r="I789" s="36">
        <v>74</v>
      </c>
    </row>
    <row r="790" spans="2:9" ht="20.100000000000001" customHeight="1" x14ac:dyDescent="0.25">
      <c r="B790" s="121">
        <v>34</v>
      </c>
      <c r="C790" s="122"/>
      <c r="D790" s="123"/>
      <c r="E790" s="54" t="s">
        <v>99</v>
      </c>
      <c r="F790" s="36">
        <v>0</v>
      </c>
      <c r="G790" s="61">
        <v>1601</v>
      </c>
      <c r="H790" s="61">
        <v>1176.51</v>
      </c>
      <c r="I790" s="36">
        <v>74</v>
      </c>
    </row>
    <row r="791" spans="2:9" ht="20.100000000000001" customHeight="1" x14ac:dyDescent="0.25">
      <c r="B791" s="121">
        <v>343</v>
      </c>
      <c r="C791" s="122"/>
      <c r="D791" s="123"/>
      <c r="E791" s="54" t="s">
        <v>98</v>
      </c>
      <c r="F791" s="36">
        <v>0</v>
      </c>
      <c r="G791" s="61">
        <v>1601</v>
      </c>
      <c r="H791" s="61">
        <v>1176.51</v>
      </c>
      <c r="I791" s="36">
        <v>74</v>
      </c>
    </row>
    <row r="792" spans="2:9" ht="20.100000000000001" customHeight="1" x14ac:dyDescent="0.25">
      <c r="B792" s="121">
        <v>3431</v>
      </c>
      <c r="C792" s="122"/>
      <c r="D792" s="123"/>
      <c r="E792" s="54" t="s">
        <v>172</v>
      </c>
      <c r="F792" s="36">
        <v>0</v>
      </c>
      <c r="G792" s="61">
        <v>1601</v>
      </c>
      <c r="H792" s="61">
        <v>1176.51</v>
      </c>
      <c r="I792" s="36">
        <v>74</v>
      </c>
    </row>
    <row r="793" spans="2:9" ht="20.100000000000001" customHeight="1" x14ac:dyDescent="0.25">
      <c r="B793" s="121" t="s">
        <v>304</v>
      </c>
      <c r="C793" s="122"/>
      <c r="D793" s="123"/>
      <c r="E793" s="72"/>
      <c r="F793" s="36"/>
      <c r="G793" s="61"/>
      <c r="H793" s="61"/>
      <c r="I793" s="36"/>
    </row>
    <row r="794" spans="2:9" ht="20.100000000000001" customHeight="1" x14ac:dyDescent="0.25">
      <c r="B794" s="173" t="s">
        <v>333</v>
      </c>
      <c r="C794" s="174"/>
      <c r="D794" s="175"/>
      <c r="E794" s="123" t="s">
        <v>279</v>
      </c>
      <c r="F794" s="36"/>
      <c r="G794" s="61"/>
      <c r="H794" s="61"/>
      <c r="I794" s="36"/>
    </row>
    <row r="795" spans="2:9" ht="20.100000000000001" customHeight="1" x14ac:dyDescent="0.25">
      <c r="B795" s="121"/>
      <c r="C795" s="122"/>
      <c r="D795" s="123"/>
      <c r="E795" s="54" t="s">
        <v>215</v>
      </c>
      <c r="F795" s="36"/>
      <c r="G795" s="61"/>
      <c r="H795" s="61"/>
      <c r="I795" s="36"/>
    </row>
    <row r="796" spans="2:9" ht="20.100000000000001" customHeight="1" x14ac:dyDescent="0.25">
      <c r="B796" s="121">
        <v>3</v>
      </c>
      <c r="C796" s="122"/>
      <c r="D796" s="123"/>
      <c r="E796" s="54" t="s">
        <v>4</v>
      </c>
      <c r="F796" s="36">
        <v>0</v>
      </c>
      <c r="G796" s="61">
        <v>260</v>
      </c>
      <c r="H796" s="61">
        <v>0</v>
      </c>
      <c r="I796" s="36"/>
    </row>
    <row r="797" spans="2:9" ht="20.100000000000001" customHeight="1" x14ac:dyDescent="0.25">
      <c r="B797" s="121">
        <v>34</v>
      </c>
      <c r="C797" s="122"/>
      <c r="D797" s="123"/>
      <c r="E797" s="54" t="s">
        <v>99</v>
      </c>
      <c r="F797" s="36">
        <v>0</v>
      </c>
      <c r="G797" s="61">
        <v>260</v>
      </c>
      <c r="H797" s="61">
        <v>0</v>
      </c>
      <c r="I797" s="36"/>
    </row>
    <row r="798" spans="2:9" ht="20.100000000000001" customHeight="1" x14ac:dyDescent="0.25">
      <c r="B798" s="121">
        <v>343</v>
      </c>
      <c r="C798" s="122"/>
      <c r="D798" s="123"/>
      <c r="E798" s="54" t="s">
        <v>98</v>
      </c>
      <c r="F798" s="36">
        <v>0</v>
      </c>
      <c r="G798" s="61">
        <v>260</v>
      </c>
      <c r="H798" s="61">
        <v>0</v>
      </c>
      <c r="I798" s="36"/>
    </row>
    <row r="799" spans="2:9" ht="20.100000000000001" customHeight="1" x14ac:dyDescent="0.25">
      <c r="B799" s="121">
        <v>3431</v>
      </c>
      <c r="C799" s="122"/>
      <c r="D799" s="123"/>
      <c r="E799" s="54" t="s">
        <v>172</v>
      </c>
      <c r="F799" s="36">
        <v>0</v>
      </c>
      <c r="G799" s="61">
        <v>260</v>
      </c>
      <c r="H799" s="61">
        <v>0</v>
      </c>
      <c r="I799" s="36"/>
    </row>
    <row r="800" spans="2:9" ht="20.100000000000001" customHeight="1" x14ac:dyDescent="0.25">
      <c r="B800" s="121" t="s">
        <v>304</v>
      </c>
      <c r="C800" s="122"/>
      <c r="D800" s="123"/>
      <c r="E800" s="72"/>
      <c r="F800" s="36"/>
      <c r="G800" s="61"/>
      <c r="H800" s="61"/>
      <c r="I800" s="36"/>
    </row>
    <row r="801" spans="2:9" ht="20.100000000000001" customHeight="1" x14ac:dyDescent="0.25">
      <c r="B801" s="173" t="s">
        <v>334</v>
      </c>
      <c r="C801" s="174"/>
      <c r="D801" s="175"/>
      <c r="E801" s="123" t="s">
        <v>335</v>
      </c>
      <c r="F801" s="36"/>
      <c r="G801" s="61"/>
      <c r="H801" s="61"/>
      <c r="I801" s="36"/>
    </row>
    <row r="802" spans="2:9" ht="20.100000000000001" customHeight="1" x14ac:dyDescent="0.25">
      <c r="B802" s="121"/>
      <c r="C802" s="122"/>
      <c r="D802" s="123"/>
      <c r="E802" s="54" t="s">
        <v>215</v>
      </c>
      <c r="F802" s="36">
        <v>0</v>
      </c>
      <c r="G802" s="61">
        <v>130</v>
      </c>
      <c r="H802" s="61">
        <v>0</v>
      </c>
      <c r="I802" s="36"/>
    </row>
    <row r="803" spans="2:9" ht="20.100000000000001" customHeight="1" x14ac:dyDescent="0.25">
      <c r="B803" s="121">
        <v>3</v>
      </c>
      <c r="C803" s="122"/>
      <c r="D803" s="123"/>
      <c r="E803" s="54" t="s">
        <v>4</v>
      </c>
      <c r="F803" s="36">
        <v>0</v>
      </c>
      <c r="G803" s="61">
        <v>130</v>
      </c>
      <c r="H803" s="61">
        <v>0</v>
      </c>
      <c r="I803" s="36"/>
    </row>
    <row r="804" spans="2:9" ht="20.100000000000001" customHeight="1" x14ac:dyDescent="0.25">
      <c r="B804" s="121">
        <v>34</v>
      </c>
      <c r="C804" s="122"/>
      <c r="D804" s="123"/>
      <c r="E804" s="54" t="s">
        <v>99</v>
      </c>
      <c r="F804" s="36">
        <v>0</v>
      </c>
      <c r="G804" s="61">
        <v>130</v>
      </c>
      <c r="H804" s="61">
        <v>0</v>
      </c>
      <c r="I804" s="36"/>
    </row>
    <row r="805" spans="2:9" ht="20.100000000000001" customHeight="1" x14ac:dyDescent="0.25">
      <c r="B805" s="121">
        <v>343</v>
      </c>
      <c r="C805" s="122"/>
      <c r="D805" s="123"/>
      <c r="E805" s="54" t="s">
        <v>98</v>
      </c>
      <c r="F805" s="36">
        <v>0</v>
      </c>
      <c r="G805" s="61">
        <v>130</v>
      </c>
      <c r="H805" s="61">
        <v>0</v>
      </c>
      <c r="I805" s="36"/>
    </row>
    <row r="806" spans="2:9" ht="20.100000000000001" customHeight="1" x14ac:dyDescent="0.25">
      <c r="B806" s="121">
        <v>3434</v>
      </c>
      <c r="C806" s="122"/>
      <c r="D806" s="123"/>
      <c r="E806" s="54" t="s">
        <v>281</v>
      </c>
      <c r="F806" s="36"/>
      <c r="G806" s="61"/>
      <c r="H806" s="61"/>
      <c r="I806" s="36"/>
    </row>
    <row r="807" spans="2:9" ht="20.100000000000001" customHeight="1" x14ac:dyDescent="0.25">
      <c r="B807" s="121" t="s">
        <v>304</v>
      </c>
      <c r="C807" s="122"/>
      <c r="D807" s="123"/>
      <c r="E807" s="72"/>
      <c r="F807" s="36"/>
      <c r="G807" s="61"/>
      <c r="H807" s="61"/>
      <c r="I807" s="36"/>
    </row>
    <row r="808" spans="2:9" ht="20.100000000000001" customHeight="1" x14ac:dyDescent="0.25">
      <c r="B808" s="173" t="s">
        <v>336</v>
      </c>
      <c r="C808" s="174"/>
      <c r="D808" s="175"/>
      <c r="E808" s="123" t="s">
        <v>337</v>
      </c>
      <c r="F808" s="36"/>
      <c r="G808" s="61"/>
      <c r="H808" s="61"/>
      <c r="I808" s="36"/>
    </row>
    <row r="809" spans="2:9" ht="20.100000000000001" customHeight="1" x14ac:dyDescent="0.25">
      <c r="B809" s="121"/>
      <c r="C809" s="122"/>
      <c r="D809" s="123"/>
      <c r="E809" s="54" t="s">
        <v>215</v>
      </c>
      <c r="F809" s="36"/>
      <c r="G809" s="61"/>
      <c r="H809" s="61"/>
      <c r="I809" s="36"/>
    </row>
    <row r="810" spans="2:9" ht="20.100000000000001" customHeight="1" x14ac:dyDescent="0.25">
      <c r="B810" s="121">
        <v>4</v>
      </c>
      <c r="C810" s="122"/>
      <c r="D810" s="123"/>
      <c r="E810" s="54" t="s">
        <v>6</v>
      </c>
      <c r="F810" s="36">
        <v>0</v>
      </c>
      <c r="G810" s="61">
        <v>1400</v>
      </c>
      <c r="H810" s="61">
        <v>1304</v>
      </c>
      <c r="I810" s="36">
        <v>93</v>
      </c>
    </row>
    <row r="811" spans="2:9" ht="30" customHeight="1" x14ac:dyDescent="0.25">
      <c r="B811" s="121">
        <v>42</v>
      </c>
      <c r="C811" s="122"/>
      <c r="D811" s="123"/>
      <c r="E811" s="54" t="s">
        <v>174</v>
      </c>
      <c r="F811" s="36">
        <v>0</v>
      </c>
      <c r="G811" s="61">
        <v>1400</v>
      </c>
      <c r="H811" s="61">
        <v>1304</v>
      </c>
      <c r="I811" s="36">
        <v>93</v>
      </c>
    </row>
    <row r="812" spans="2:9" ht="20.100000000000001" customHeight="1" x14ac:dyDescent="0.25">
      <c r="B812" s="121">
        <v>422</v>
      </c>
      <c r="C812" s="122"/>
      <c r="D812" s="123"/>
      <c r="E812" s="54" t="s">
        <v>100</v>
      </c>
      <c r="F812" s="36">
        <v>0</v>
      </c>
      <c r="G812" s="61">
        <v>1400</v>
      </c>
      <c r="H812" s="61">
        <v>1304</v>
      </c>
      <c r="I812" s="36">
        <v>93</v>
      </c>
    </row>
    <row r="813" spans="2:9" ht="20.100000000000001" customHeight="1" x14ac:dyDescent="0.25">
      <c r="B813" s="121">
        <v>4221</v>
      </c>
      <c r="C813" s="122"/>
      <c r="D813" s="123"/>
      <c r="E813" s="54" t="s">
        <v>101</v>
      </c>
      <c r="F813" s="36">
        <v>0</v>
      </c>
      <c r="G813" s="61">
        <v>1400</v>
      </c>
      <c r="H813" s="61">
        <v>1304</v>
      </c>
      <c r="I813" s="36">
        <v>93</v>
      </c>
    </row>
    <row r="814" spans="2:9" ht="20.100000000000001" customHeight="1" x14ac:dyDescent="0.25">
      <c r="B814" s="133" t="s">
        <v>304</v>
      </c>
      <c r="C814" s="134"/>
      <c r="D814" s="135"/>
      <c r="E814" s="72"/>
      <c r="F814" s="36"/>
      <c r="G814" s="61"/>
      <c r="H814" s="61"/>
      <c r="I814" s="36"/>
    </row>
    <row r="815" spans="2:9" ht="20.100000000000001" customHeight="1" x14ac:dyDescent="0.25">
      <c r="B815" s="173" t="s">
        <v>376</v>
      </c>
      <c r="C815" s="174"/>
      <c r="D815" s="175"/>
      <c r="E815" s="135" t="s">
        <v>380</v>
      </c>
      <c r="F815" s="36"/>
      <c r="G815" s="61"/>
      <c r="H815" s="61"/>
      <c r="I815" s="36"/>
    </row>
    <row r="816" spans="2:9" ht="20.100000000000001" customHeight="1" x14ac:dyDescent="0.25">
      <c r="B816" s="133"/>
      <c r="C816" s="134"/>
      <c r="D816" s="135"/>
      <c r="E816" s="54" t="s">
        <v>215</v>
      </c>
      <c r="F816" s="36"/>
      <c r="G816" s="61"/>
      <c r="H816" s="61"/>
      <c r="I816" s="36"/>
    </row>
    <row r="817" spans="2:9" ht="20.100000000000001" customHeight="1" x14ac:dyDescent="0.25">
      <c r="B817" s="133">
        <v>4</v>
      </c>
      <c r="C817" s="134"/>
      <c r="D817" s="135"/>
      <c r="E817" s="54" t="s">
        <v>6</v>
      </c>
      <c r="F817" s="36">
        <v>0</v>
      </c>
      <c r="G817" s="61">
        <v>0</v>
      </c>
      <c r="H817" s="61">
        <v>210</v>
      </c>
      <c r="I817" s="36"/>
    </row>
    <row r="818" spans="2:9" ht="20.100000000000001" customHeight="1" x14ac:dyDescent="0.25">
      <c r="B818" s="133">
        <v>42</v>
      </c>
      <c r="C818" s="134"/>
      <c r="D818" s="135"/>
      <c r="E818" s="54" t="s">
        <v>174</v>
      </c>
      <c r="F818" s="36">
        <v>0</v>
      </c>
      <c r="G818" s="61">
        <v>0</v>
      </c>
      <c r="H818" s="61">
        <v>210</v>
      </c>
      <c r="I818" s="36"/>
    </row>
    <row r="819" spans="2:9" ht="20.100000000000001" customHeight="1" x14ac:dyDescent="0.25">
      <c r="B819" s="133">
        <v>422</v>
      </c>
      <c r="C819" s="134"/>
      <c r="D819" s="135"/>
      <c r="E819" s="54" t="s">
        <v>100</v>
      </c>
      <c r="F819" s="36">
        <v>0</v>
      </c>
      <c r="G819" s="61">
        <v>0</v>
      </c>
      <c r="H819" s="61">
        <v>210</v>
      </c>
      <c r="I819" s="36"/>
    </row>
    <row r="820" spans="2:9" ht="20.100000000000001" customHeight="1" x14ac:dyDescent="0.25">
      <c r="B820" s="133">
        <v>4223</v>
      </c>
      <c r="C820" s="134"/>
      <c r="D820" s="135"/>
      <c r="E820" s="54" t="s">
        <v>111</v>
      </c>
      <c r="F820" s="36">
        <v>0</v>
      </c>
      <c r="G820" s="61">
        <v>0</v>
      </c>
      <c r="H820" s="61">
        <v>210</v>
      </c>
      <c r="I820" s="36"/>
    </row>
    <row r="821" spans="2:9" ht="20.100000000000001" customHeight="1" x14ac:dyDescent="0.25">
      <c r="B821" s="121" t="s">
        <v>304</v>
      </c>
      <c r="C821" s="122"/>
      <c r="D821" s="123"/>
      <c r="E821" s="72"/>
      <c r="F821" s="36"/>
      <c r="G821" s="61"/>
      <c r="H821" s="61"/>
      <c r="I821" s="36"/>
    </row>
    <row r="822" spans="2:9" ht="20.100000000000001" customHeight="1" x14ac:dyDescent="0.25">
      <c r="B822" s="173" t="s">
        <v>338</v>
      </c>
      <c r="C822" s="174"/>
      <c r="D822" s="175"/>
      <c r="E822" s="123" t="s">
        <v>339</v>
      </c>
      <c r="F822" s="36"/>
      <c r="G822" s="61"/>
      <c r="H822" s="61"/>
      <c r="I822" s="36"/>
    </row>
    <row r="823" spans="2:9" ht="20.100000000000001" customHeight="1" x14ac:dyDescent="0.25">
      <c r="B823" s="121"/>
      <c r="C823" s="122"/>
      <c r="D823" s="123"/>
      <c r="E823" s="54" t="s">
        <v>215</v>
      </c>
      <c r="F823" s="36"/>
      <c r="G823" s="61"/>
      <c r="H823" s="61"/>
      <c r="I823" s="36"/>
    </row>
    <row r="824" spans="2:9" ht="20.100000000000001" customHeight="1" x14ac:dyDescent="0.25">
      <c r="B824" s="121">
        <v>4</v>
      </c>
      <c r="C824" s="122"/>
      <c r="D824" s="123"/>
      <c r="E824" s="54" t="s">
        <v>6</v>
      </c>
      <c r="F824" s="36">
        <v>0</v>
      </c>
      <c r="G824" s="61">
        <v>400</v>
      </c>
      <c r="H824" s="61">
        <v>0</v>
      </c>
      <c r="I824" s="36"/>
    </row>
    <row r="825" spans="2:9" ht="30.75" customHeight="1" x14ac:dyDescent="0.25">
      <c r="B825" s="121">
        <v>42</v>
      </c>
      <c r="C825" s="122"/>
      <c r="D825" s="123"/>
      <c r="E825" s="54" t="s">
        <v>174</v>
      </c>
      <c r="F825" s="36">
        <v>0</v>
      </c>
      <c r="G825" s="61">
        <v>400</v>
      </c>
      <c r="H825" s="61">
        <v>0</v>
      </c>
      <c r="I825" s="36"/>
    </row>
    <row r="826" spans="2:9" ht="20.100000000000001" customHeight="1" x14ac:dyDescent="0.25">
      <c r="B826" s="121">
        <v>422</v>
      </c>
      <c r="C826" s="122"/>
      <c r="D826" s="123"/>
      <c r="E826" s="54" t="s">
        <v>100</v>
      </c>
      <c r="F826" s="36">
        <v>0</v>
      </c>
      <c r="G826" s="61">
        <v>400</v>
      </c>
      <c r="H826" s="61">
        <v>0</v>
      </c>
      <c r="I826" s="36"/>
    </row>
    <row r="827" spans="2:9" ht="20.100000000000001" customHeight="1" x14ac:dyDescent="0.25">
      <c r="B827" s="121">
        <v>4221</v>
      </c>
      <c r="C827" s="122"/>
      <c r="D827" s="123"/>
      <c r="E827" s="54" t="s">
        <v>101</v>
      </c>
      <c r="F827" s="36">
        <v>0</v>
      </c>
      <c r="G827" s="61">
        <v>400</v>
      </c>
      <c r="H827" s="61">
        <v>0</v>
      </c>
      <c r="I827" s="36"/>
    </row>
    <row r="828" spans="2:9" ht="20.100000000000001" customHeight="1" x14ac:dyDescent="0.25">
      <c r="B828" s="121" t="s">
        <v>304</v>
      </c>
      <c r="C828" s="122"/>
      <c r="D828" s="123"/>
      <c r="E828" s="72"/>
      <c r="F828" s="36"/>
      <c r="G828" s="61"/>
      <c r="H828" s="61"/>
      <c r="I828" s="36"/>
    </row>
    <row r="829" spans="2:9" ht="20.100000000000001" customHeight="1" x14ac:dyDescent="0.25">
      <c r="B829" s="173" t="s">
        <v>340</v>
      </c>
      <c r="C829" s="174"/>
      <c r="D829" s="175"/>
      <c r="E829" s="123" t="s">
        <v>216</v>
      </c>
      <c r="F829" s="36"/>
      <c r="G829" s="61"/>
      <c r="H829" s="61"/>
      <c r="I829" s="36"/>
    </row>
    <row r="830" spans="2:9" ht="20.100000000000001" customHeight="1" x14ac:dyDescent="0.25">
      <c r="B830" s="121"/>
      <c r="C830" s="122"/>
      <c r="D830" s="123"/>
      <c r="E830" s="54" t="s">
        <v>215</v>
      </c>
      <c r="F830" s="36"/>
      <c r="G830" s="61"/>
      <c r="H830" s="61"/>
      <c r="I830" s="36"/>
    </row>
    <row r="831" spans="2:9" ht="20.100000000000001" customHeight="1" x14ac:dyDescent="0.25">
      <c r="B831" s="121">
        <v>4</v>
      </c>
      <c r="C831" s="122"/>
      <c r="D831" s="123"/>
      <c r="E831" s="54" t="s">
        <v>6</v>
      </c>
      <c r="F831" s="36">
        <v>0</v>
      </c>
      <c r="G831" s="61">
        <v>1494</v>
      </c>
      <c r="H831" s="61">
        <v>0</v>
      </c>
      <c r="I831" s="36"/>
    </row>
    <row r="832" spans="2:9" ht="30" customHeight="1" x14ac:dyDescent="0.25">
      <c r="B832" s="121">
        <v>42</v>
      </c>
      <c r="C832" s="122"/>
      <c r="D832" s="123"/>
      <c r="E832" s="54" t="s">
        <v>174</v>
      </c>
      <c r="F832" s="36">
        <v>0</v>
      </c>
      <c r="G832" s="61">
        <v>1494</v>
      </c>
      <c r="H832" s="61">
        <v>0</v>
      </c>
      <c r="I832" s="36"/>
    </row>
    <row r="833" spans="2:9" ht="20.100000000000001" customHeight="1" x14ac:dyDescent="0.25">
      <c r="B833" s="121">
        <v>422</v>
      </c>
      <c r="C833" s="122"/>
      <c r="D833" s="123"/>
      <c r="E833" s="54" t="s">
        <v>100</v>
      </c>
      <c r="F833" s="36">
        <v>0</v>
      </c>
      <c r="G833" s="61">
        <v>1494</v>
      </c>
      <c r="H833" s="61">
        <v>0</v>
      </c>
      <c r="I833" s="36"/>
    </row>
    <row r="834" spans="2:9" ht="20.100000000000001" customHeight="1" x14ac:dyDescent="0.25">
      <c r="B834" s="121">
        <v>4222</v>
      </c>
      <c r="C834" s="122"/>
      <c r="D834" s="123"/>
      <c r="E834" s="54" t="s">
        <v>110</v>
      </c>
      <c r="F834" s="36">
        <v>0</v>
      </c>
      <c r="G834" s="61">
        <v>1494</v>
      </c>
      <c r="H834" s="61">
        <v>0</v>
      </c>
      <c r="I834" s="36"/>
    </row>
    <row r="835" spans="2:9" ht="20.100000000000001" customHeight="1" x14ac:dyDescent="0.25">
      <c r="B835" s="121" t="s">
        <v>304</v>
      </c>
      <c r="C835" s="122"/>
      <c r="D835" s="123"/>
      <c r="E835" s="72"/>
      <c r="F835" s="36"/>
      <c r="G835" s="61"/>
      <c r="H835" s="61"/>
      <c r="I835" s="36"/>
    </row>
    <row r="836" spans="2:9" ht="20.100000000000001" customHeight="1" x14ac:dyDescent="0.25">
      <c r="B836" s="173" t="s">
        <v>341</v>
      </c>
      <c r="C836" s="174"/>
      <c r="D836" s="175"/>
      <c r="E836" s="123" t="s">
        <v>212</v>
      </c>
      <c r="F836" s="36"/>
      <c r="G836" s="61"/>
      <c r="H836" s="61"/>
      <c r="I836" s="36"/>
    </row>
    <row r="837" spans="2:9" ht="20.100000000000001" customHeight="1" x14ac:dyDescent="0.25">
      <c r="B837" s="121"/>
      <c r="C837" s="122"/>
      <c r="D837" s="123"/>
      <c r="E837" s="54" t="s">
        <v>215</v>
      </c>
      <c r="F837" s="36"/>
      <c r="G837" s="61"/>
      <c r="H837" s="61"/>
      <c r="I837" s="36"/>
    </row>
    <row r="838" spans="2:9" ht="20.100000000000001" customHeight="1" x14ac:dyDescent="0.25">
      <c r="B838" s="121">
        <v>4</v>
      </c>
      <c r="C838" s="122"/>
      <c r="D838" s="123"/>
      <c r="E838" s="54" t="s">
        <v>6</v>
      </c>
      <c r="F838" s="36">
        <v>0</v>
      </c>
      <c r="G838" s="61">
        <v>360</v>
      </c>
      <c r="H838" s="61">
        <v>360</v>
      </c>
      <c r="I838" s="36">
        <v>100</v>
      </c>
    </row>
    <row r="839" spans="2:9" ht="33" customHeight="1" x14ac:dyDescent="0.25">
      <c r="B839" s="121">
        <v>42</v>
      </c>
      <c r="C839" s="122"/>
      <c r="D839" s="123"/>
      <c r="E839" s="54" t="s">
        <v>174</v>
      </c>
      <c r="F839" s="36">
        <v>0</v>
      </c>
      <c r="G839" s="61">
        <v>360</v>
      </c>
      <c r="H839" s="61">
        <v>360</v>
      </c>
      <c r="I839" s="36">
        <v>100</v>
      </c>
    </row>
    <row r="840" spans="2:9" ht="20.100000000000001" customHeight="1" x14ac:dyDescent="0.25">
      <c r="B840" s="121">
        <v>422</v>
      </c>
      <c r="C840" s="122"/>
      <c r="D840" s="123"/>
      <c r="E840" s="54" t="s">
        <v>100</v>
      </c>
      <c r="F840" s="36">
        <v>0</v>
      </c>
      <c r="G840" s="61">
        <v>360</v>
      </c>
      <c r="H840" s="61">
        <v>360</v>
      </c>
      <c r="I840" s="36">
        <v>100</v>
      </c>
    </row>
    <row r="841" spans="2:9" ht="20.100000000000001" customHeight="1" x14ac:dyDescent="0.25">
      <c r="B841" s="121">
        <v>4225</v>
      </c>
      <c r="C841" s="122"/>
      <c r="D841" s="123"/>
      <c r="E841" s="54" t="s">
        <v>112</v>
      </c>
      <c r="F841" s="36">
        <v>0</v>
      </c>
      <c r="G841" s="61">
        <v>360</v>
      </c>
      <c r="H841" s="61">
        <v>360</v>
      </c>
      <c r="I841" s="36">
        <v>100</v>
      </c>
    </row>
    <row r="842" spans="2:9" ht="20.100000000000001" customHeight="1" x14ac:dyDescent="0.25">
      <c r="B842" s="121" t="s">
        <v>304</v>
      </c>
      <c r="C842" s="122"/>
      <c r="D842" s="123"/>
      <c r="E842" s="72"/>
      <c r="F842" s="36"/>
      <c r="G842" s="61"/>
      <c r="H842" s="61"/>
      <c r="I842" s="36"/>
    </row>
    <row r="843" spans="2:9" ht="20.100000000000001" customHeight="1" x14ac:dyDescent="0.25">
      <c r="B843" s="173" t="s">
        <v>342</v>
      </c>
      <c r="C843" s="174"/>
      <c r="D843" s="175"/>
      <c r="E843" s="123" t="s">
        <v>343</v>
      </c>
      <c r="F843" s="36"/>
      <c r="G843" s="61"/>
      <c r="H843" s="61"/>
      <c r="I843" s="36"/>
    </row>
    <row r="844" spans="2:9" ht="20.100000000000001" customHeight="1" x14ac:dyDescent="0.25">
      <c r="B844" s="121"/>
      <c r="C844" s="122"/>
      <c r="D844" s="123"/>
      <c r="E844" s="54" t="s">
        <v>215</v>
      </c>
      <c r="F844" s="36"/>
      <c r="G844" s="61"/>
      <c r="H844" s="61"/>
      <c r="I844" s="36"/>
    </row>
    <row r="845" spans="2:9" ht="20.100000000000001" customHeight="1" x14ac:dyDescent="0.25">
      <c r="B845" s="121">
        <v>4</v>
      </c>
      <c r="C845" s="122"/>
      <c r="D845" s="123"/>
      <c r="E845" s="54" t="s">
        <v>6</v>
      </c>
      <c r="F845" s="36">
        <v>0</v>
      </c>
      <c r="G845" s="61">
        <v>17113</v>
      </c>
      <c r="H845" s="61">
        <v>17112.5</v>
      </c>
      <c r="I845" s="36">
        <v>100</v>
      </c>
    </row>
    <row r="846" spans="2:9" ht="28.5" customHeight="1" x14ac:dyDescent="0.25">
      <c r="B846" s="121">
        <v>42</v>
      </c>
      <c r="C846" s="122"/>
      <c r="D846" s="123"/>
      <c r="E846" s="54" t="s">
        <v>174</v>
      </c>
      <c r="F846" s="36">
        <v>0</v>
      </c>
      <c r="G846" s="61">
        <v>17113</v>
      </c>
      <c r="H846" s="61">
        <v>17112.5</v>
      </c>
      <c r="I846" s="36">
        <v>100</v>
      </c>
    </row>
    <row r="847" spans="2:9" ht="20.100000000000001" customHeight="1" x14ac:dyDescent="0.25">
      <c r="B847" s="121">
        <v>423</v>
      </c>
      <c r="C847" s="122"/>
      <c r="D847" s="123"/>
      <c r="E847" s="54" t="s">
        <v>190</v>
      </c>
      <c r="F847" s="36">
        <v>0</v>
      </c>
      <c r="G847" s="61">
        <v>17113</v>
      </c>
      <c r="H847" s="61">
        <v>17112.5</v>
      </c>
      <c r="I847" s="36">
        <v>100</v>
      </c>
    </row>
    <row r="848" spans="2:9" ht="20.100000000000001" customHeight="1" x14ac:dyDescent="0.25">
      <c r="B848" s="121">
        <v>4231</v>
      </c>
      <c r="C848" s="122"/>
      <c r="D848" s="123"/>
      <c r="E848" s="54" t="s">
        <v>113</v>
      </c>
      <c r="F848" s="36">
        <v>0</v>
      </c>
      <c r="G848" s="61">
        <v>17113</v>
      </c>
      <c r="H848" s="61">
        <v>17112.5</v>
      </c>
      <c r="I848" s="36">
        <v>100</v>
      </c>
    </row>
    <row r="849" spans="2:9" ht="20.100000000000001" customHeight="1" x14ac:dyDescent="0.25">
      <c r="B849" s="121" t="s">
        <v>304</v>
      </c>
      <c r="C849" s="122"/>
      <c r="D849" s="123"/>
      <c r="E849" s="72"/>
      <c r="F849" s="36"/>
      <c r="G849" s="61"/>
      <c r="H849" s="61"/>
      <c r="I849" s="36"/>
    </row>
    <row r="850" spans="2:9" ht="20.100000000000001" customHeight="1" x14ac:dyDescent="0.25">
      <c r="B850" s="173" t="s">
        <v>344</v>
      </c>
      <c r="C850" s="174"/>
      <c r="D850" s="175"/>
      <c r="E850" s="123" t="s">
        <v>115</v>
      </c>
      <c r="F850" s="36"/>
      <c r="G850" s="61"/>
      <c r="H850" s="61"/>
      <c r="I850" s="36"/>
    </row>
    <row r="851" spans="2:9" ht="20.100000000000001" customHeight="1" x14ac:dyDescent="0.25">
      <c r="B851" s="121"/>
      <c r="C851" s="122"/>
      <c r="D851" s="123"/>
      <c r="E851" s="54" t="s">
        <v>215</v>
      </c>
      <c r="F851" s="36"/>
      <c r="G851" s="61"/>
      <c r="H851" s="61"/>
      <c r="I851" s="36"/>
    </row>
    <row r="852" spans="2:9" ht="20.100000000000001" customHeight="1" x14ac:dyDescent="0.25">
      <c r="B852" s="121">
        <v>4</v>
      </c>
      <c r="C852" s="122"/>
      <c r="D852" s="123"/>
      <c r="E852" s="54" t="s">
        <v>6</v>
      </c>
      <c r="F852" s="36">
        <v>0</v>
      </c>
      <c r="G852" s="61">
        <v>2876</v>
      </c>
      <c r="H852" s="61">
        <v>2876.25</v>
      </c>
      <c r="I852" s="36">
        <v>100</v>
      </c>
    </row>
    <row r="853" spans="2:9" ht="30" customHeight="1" x14ac:dyDescent="0.25">
      <c r="B853" s="121">
        <v>45</v>
      </c>
      <c r="C853" s="122"/>
      <c r="D853" s="123"/>
      <c r="E853" s="54" t="s">
        <v>114</v>
      </c>
      <c r="F853" s="36">
        <v>0</v>
      </c>
      <c r="G853" s="61">
        <v>2876</v>
      </c>
      <c r="H853" s="61">
        <v>2876.25</v>
      </c>
      <c r="I853" s="36">
        <v>100</v>
      </c>
    </row>
    <row r="854" spans="2:9" ht="20.100000000000001" customHeight="1" x14ac:dyDescent="0.25">
      <c r="B854" s="121">
        <v>453</v>
      </c>
      <c r="C854" s="122"/>
      <c r="D854" s="123"/>
      <c r="E854" s="54" t="s">
        <v>115</v>
      </c>
      <c r="F854" s="36">
        <v>0</v>
      </c>
      <c r="G854" s="61">
        <v>2876</v>
      </c>
      <c r="H854" s="61">
        <v>2876.25</v>
      </c>
      <c r="I854" s="36">
        <v>100</v>
      </c>
    </row>
    <row r="855" spans="2:9" ht="20.100000000000001" customHeight="1" x14ac:dyDescent="0.25">
      <c r="B855" s="121">
        <v>4531</v>
      </c>
      <c r="C855" s="122"/>
      <c r="D855" s="123"/>
      <c r="E855" s="54" t="s">
        <v>115</v>
      </c>
      <c r="F855" s="36">
        <v>0</v>
      </c>
      <c r="G855" s="61">
        <v>2876</v>
      </c>
      <c r="H855" s="61">
        <v>2876.25</v>
      </c>
      <c r="I855" s="36">
        <v>100</v>
      </c>
    </row>
    <row r="856" spans="2:9" ht="20.100000000000001" customHeight="1" x14ac:dyDescent="0.25"/>
    <row r="857" spans="2:9" ht="20.100000000000001" customHeight="1" x14ac:dyDescent="0.25"/>
    <row r="858" spans="2:9" ht="20.100000000000001" customHeight="1" x14ac:dyDescent="0.25"/>
    <row r="859" spans="2:9" ht="20.100000000000001" customHeight="1" x14ac:dyDescent="0.25"/>
    <row r="860" spans="2:9" ht="20.100000000000001" customHeight="1" x14ac:dyDescent="0.25"/>
    <row r="861" spans="2:9" ht="20.100000000000001" customHeight="1" x14ac:dyDescent="0.25"/>
    <row r="862" spans="2:9" ht="20.100000000000001" customHeight="1" x14ac:dyDescent="0.25"/>
    <row r="863" spans="2:9" ht="20.100000000000001" customHeight="1" x14ac:dyDescent="0.25"/>
    <row r="864" spans="2:9" ht="20.100000000000001" customHeight="1" x14ac:dyDescent="0.25"/>
    <row r="865" ht="20.100000000000001" customHeight="1" x14ac:dyDescent="0.25"/>
    <row r="866" ht="20.100000000000001" customHeight="1" x14ac:dyDescent="0.25"/>
    <row r="867" ht="20.100000000000001" customHeight="1" x14ac:dyDescent="0.25"/>
    <row r="868" ht="20.100000000000001" customHeight="1" x14ac:dyDescent="0.25"/>
    <row r="869" ht="20.100000000000001" customHeight="1" x14ac:dyDescent="0.25"/>
    <row r="870" ht="20.100000000000001" customHeight="1" x14ac:dyDescent="0.25"/>
    <row r="871" ht="20.100000000000001" customHeight="1" x14ac:dyDescent="0.25"/>
    <row r="872" ht="20.100000000000001" customHeight="1" x14ac:dyDescent="0.25"/>
    <row r="873" ht="20.100000000000001" customHeight="1" x14ac:dyDescent="0.25"/>
    <row r="874" ht="20.100000000000001" customHeight="1" x14ac:dyDescent="0.25"/>
    <row r="875" ht="20.100000000000001" customHeight="1" x14ac:dyDescent="0.25"/>
    <row r="876" ht="20.100000000000001" customHeight="1" x14ac:dyDescent="0.25"/>
    <row r="877" ht="20.100000000000001" customHeight="1" x14ac:dyDescent="0.25"/>
    <row r="878" ht="20.100000000000001" customHeight="1" x14ac:dyDescent="0.25"/>
    <row r="879" ht="20.100000000000001" customHeight="1" x14ac:dyDescent="0.25"/>
    <row r="880" ht="20.100000000000001" customHeight="1" x14ac:dyDescent="0.25"/>
    <row r="881" ht="20.100000000000001" customHeight="1" x14ac:dyDescent="0.25"/>
    <row r="882" ht="20.100000000000001" customHeight="1" x14ac:dyDescent="0.25"/>
    <row r="883" ht="20.100000000000001" customHeight="1" x14ac:dyDescent="0.25"/>
    <row r="884" ht="20.100000000000001" customHeight="1" x14ac:dyDescent="0.25"/>
    <row r="885" ht="20.100000000000001" customHeight="1" x14ac:dyDescent="0.25"/>
    <row r="886" ht="20.100000000000001" customHeight="1" x14ac:dyDescent="0.25"/>
    <row r="887" ht="20.100000000000001" customHeight="1" x14ac:dyDescent="0.25"/>
    <row r="888" ht="20.100000000000001" customHeight="1" x14ac:dyDescent="0.25"/>
    <row r="889" ht="20.100000000000001" customHeight="1" x14ac:dyDescent="0.25"/>
    <row r="890" ht="20.100000000000001" customHeight="1" x14ac:dyDescent="0.25"/>
    <row r="891" ht="20.100000000000001" customHeight="1" x14ac:dyDescent="0.25"/>
    <row r="892" ht="20.100000000000001" customHeight="1" x14ac:dyDescent="0.25"/>
    <row r="893" ht="20.100000000000001" customHeight="1" x14ac:dyDescent="0.25"/>
    <row r="894" ht="20.100000000000001" customHeight="1" x14ac:dyDescent="0.25"/>
    <row r="895" ht="20.100000000000001" customHeight="1" x14ac:dyDescent="0.25"/>
    <row r="896" ht="20.100000000000001" customHeight="1" x14ac:dyDescent="0.25"/>
    <row r="897" ht="20.100000000000001" customHeight="1" x14ac:dyDescent="0.25"/>
    <row r="898" ht="20.100000000000001" customHeight="1" x14ac:dyDescent="0.25"/>
    <row r="899" ht="20.100000000000001" customHeight="1" x14ac:dyDescent="0.25"/>
    <row r="900" ht="20.100000000000001" customHeight="1" x14ac:dyDescent="0.25"/>
    <row r="901" ht="20.100000000000001" customHeight="1" x14ac:dyDescent="0.25"/>
    <row r="902" ht="20.100000000000001" customHeight="1" x14ac:dyDescent="0.25"/>
    <row r="903" ht="20.100000000000001" customHeight="1" x14ac:dyDescent="0.25"/>
    <row r="904" ht="20.100000000000001" customHeight="1" x14ac:dyDescent="0.25"/>
    <row r="905" ht="20.100000000000001" customHeight="1" x14ac:dyDescent="0.25"/>
    <row r="906" ht="20.100000000000001" customHeight="1" x14ac:dyDescent="0.25"/>
    <row r="907" ht="20.100000000000001" customHeight="1" x14ac:dyDescent="0.25"/>
    <row r="908" ht="20.100000000000001" customHeight="1" x14ac:dyDescent="0.25"/>
    <row r="909" ht="20.100000000000001" customHeight="1" x14ac:dyDescent="0.25"/>
    <row r="910" ht="20.100000000000001" customHeight="1" x14ac:dyDescent="0.25"/>
    <row r="911" ht="20.100000000000001" customHeight="1" x14ac:dyDescent="0.25"/>
    <row r="912" ht="20.100000000000001" customHeight="1" x14ac:dyDescent="0.25"/>
    <row r="913" ht="20.100000000000001" customHeight="1" x14ac:dyDescent="0.25"/>
    <row r="914" ht="20.100000000000001" customHeight="1" x14ac:dyDescent="0.25"/>
    <row r="915" ht="20.100000000000001" customHeight="1" x14ac:dyDescent="0.25"/>
    <row r="916" ht="20.100000000000001" customHeight="1" x14ac:dyDescent="0.25"/>
    <row r="917" ht="20.100000000000001" customHeight="1" x14ac:dyDescent="0.25"/>
    <row r="918" ht="20.100000000000001" customHeight="1" x14ac:dyDescent="0.25"/>
    <row r="919" ht="20.100000000000001" customHeight="1" x14ac:dyDescent="0.25"/>
    <row r="920" ht="20.100000000000001" customHeight="1" x14ac:dyDescent="0.25"/>
    <row r="921" ht="20.100000000000001" customHeight="1" x14ac:dyDescent="0.25"/>
    <row r="922" ht="20.100000000000001" customHeight="1" x14ac:dyDescent="0.25"/>
    <row r="923" ht="20.100000000000001" customHeight="1" x14ac:dyDescent="0.25"/>
    <row r="924" ht="20.100000000000001" customHeight="1" x14ac:dyDescent="0.25"/>
    <row r="925" ht="20.100000000000001" customHeight="1" x14ac:dyDescent="0.25"/>
    <row r="926" ht="20.100000000000001" customHeight="1" x14ac:dyDescent="0.25"/>
    <row r="927" ht="20.100000000000001" customHeight="1" x14ac:dyDescent="0.25"/>
    <row r="928" ht="20.100000000000001" customHeight="1" x14ac:dyDescent="0.25"/>
    <row r="929" ht="20.100000000000001" customHeight="1" x14ac:dyDescent="0.25"/>
    <row r="930" ht="20.100000000000001" customHeight="1" x14ac:dyDescent="0.25"/>
    <row r="931" ht="20.100000000000001" customHeight="1" x14ac:dyDescent="0.25"/>
    <row r="932" ht="20.100000000000001" customHeight="1" x14ac:dyDescent="0.25"/>
    <row r="933" ht="20.100000000000001" customHeight="1" x14ac:dyDescent="0.25"/>
    <row r="934" ht="20.100000000000001" customHeight="1" x14ac:dyDescent="0.25"/>
    <row r="935" ht="20.100000000000001" customHeight="1" x14ac:dyDescent="0.25"/>
    <row r="936" ht="20.100000000000001" customHeight="1" x14ac:dyDescent="0.25"/>
    <row r="937" ht="20.100000000000001" customHeight="1" x14ac:dyDescent="0.25"/>
  </sheetData>
  <mergeCells count="195">
    <mergeCell ref="B815:D815"/>
    <mergeCell ref="B647:D647"/>
    <mergeCell ref="B654:D654"/>
    <mergeCell ref="B661:D661"/>
    <mergeCell ref="B584:D584"/>
    <mergeCell ref="B591:D591"/>
    <mergeCell ref="B598:D598"/>
    <mergeCell ref="B605:D605"/>
    <mergeCell ref="B612:D612"/>
    <mergeCell ref="B619:D619"/>
    <mergeCell ref="B626:D626"/>
    <mergeCell ref="B633:D633"/>
    <mergeCell ref="B640:D640"/>
    <mergeCell ref="B682:D682"/>
    <mergeCell ref="B689:D689"/>
    <mergeCell ref="B696:D696"/>
    <mergeCell ref="B221:D221"/>
    <mergeCell ref="B222:D222"/>
    <mergeCell ref="B836:D836"/>
    <mergeCell ref="B843:D843"/>
    <mergeCell ref="B850:D850"/>
    <mergeCell ref="B766:D766"/>
    <mergeCell ref="B773:D773"/>
    <mergeCell ref="B780:D780"/>
    <mergeCell ref="B787:D787"/>
    <mergeCell ref="B794:D794"/>
    <mergeCell ref="B801:D801"/>
    <mergeCell ref="B808:D808"/>
    <mergeCell ref="B822:D822"/>
    <mergeCell ref="B829:D829"/>
    <mergeCell ref="B703:D703"/>
    <mergeCell ref="B710:D710"/>
    <mergeCell ref="B717:D717"/>
    <mergeCell ref="B724:D724"/>
    <mergeCell ref="B731:D731"/>
    <mergeCell ref="B738:D738"/>
    <mergeCell ref="B745:D745"/>
    <mergeCell ref="B752:D752"/>
    <mergeCell ref="B759:D759"/>
    <mergeCell ref="B675:D675"/>
    <mergeCell ref="B528:D528"/>
    <mergeCell ref="B506:D506"/>
    <mergeCell ref="B668:D668"/>
    <mergeCell ref="B347:D347"/>
    <mergeCell ref="B348:D348"/>
    <mergeCell ref="B354:D354"/>
    <mergeCell ref="B355:D355"/>
    <mergeCell ref="B392:D392"/>
    <mergeCell ref="B499:D499"/>
    <mergeCell ref="B507:D507"/>
    <mergeCell ref="B405:D405"/>
    <mergeCell ref="B406:D406"/>
    <mergeCell ref="B419:D419"/>
    <mergeCell ref="B412:D412"/>
    <mergeCell ref="B413:D413"/>
    <mergeCell ref="B498:D498"/>
    <mergeCell ref="B490:D490"/>
    <mergeCell ref="B482:D482"/>
    <mergeCell ref="B483:D483"/>
    <mergeCell ref="B468:D468"/>
    <mergeCell ref="B469:D469"/>
    <mergeCell ref="B404:D404"/>
    <mergeCell ref="B535:D535"/>
    <mergeCell ref="B542:D542"/>
    <mergeCell ref="B292:D292"/>
    <mergeCell ref="B496:D496"/>
    <mergeCell ref="B497:D497"/>
    <mergeCell ref="B500:D500"/>
    <mergeCell ref="B521:D521"/>
    <mergeCell ref="B144:D144"/>
    <mergeCell ref="B145:D145"/>
    <mergeCell ref="B193:D193"/>
    <mergeCell ref="B194:D194"/>
    <mergeCell ref="B214:D214"/>
    <mergeCell ref="B215:D215"/>
    <mergeCell ref="B454:D454"/>
    <mergeCell ref="B455:D455"/>
    <mergeCell ref="B393:D393"/>
    <mergeCell ref="B394:D394"/>
    <mergeCell ref="B395:D395"/>
    <mergeCell ref="B396:D396"/>
    <mergeCell ref="B402:D402"/>
    <mergeCell ref="B420:D420"/>
    <mergeCell ref="B427:D427"/>
    <mergeCell ref="B440:D440"/>
    <mergeCell ref="B441:D441"/>
    <mergeCell ref="B447:D447"/>
    <mergeCell ref="B326:D326"/>
    <mergeCell ref="B142:D142"/>
    <mergeCell ref="B37:D37"/>
    <mergeCell ref="B129:D129"/>
    <mergeCell ref="B136:D136"/>
    <mergeCell ref="B15:D15"/>
    <mergeCell ref="B489:D489"/>
    <mergeCell ref="B434:D434"/>
    <mergeCell ref="B448:D448"/>
    <mergeCell ref="B426:D426"/>
    <mergeCell ref="B165:D165"/>
    <mergeCell ref="B166:D166"/>
    <mergeCell ref="B172:D172"/>
    <mergeCell ref="B173:D173"/>
    <mergeCell ref="B186:D186"/>
    <mergeCell ref="B187:D187"/>
    <mergeCell ref="B179:D179"/>
    <mergeCell ref="B180:D180"/>
    <mergeCell ref="B284:D284"/>
    <mergeCell ref="B285:D285"/>
    <mergeCell ref="B319:D319"/>
    <mergeCell ref="B320:D320"/>
    <mergeCell ref="B229:D229"/>
    <mergeCell ref="B236:D236"/>
    <mergeCell ref="B305:D305"/>
    <mergeCell ref="B18:D18"/>
    <mergeCell ref="B19:D19"/>
    <mergeCell ref="B35:D35"/>
    <mergeCell ref="B278:D278"/>
    <mergeCell ref="B101:D101"/>
    <mergeCell ref="B108:D108"/>
    <mergeCell ref="B115:D115"/>
    <mergeCell ref="B122:D122"/>
    <mergeCell ref="B143:D143"/>
    <mergeCell ref="B28:D28"/>
    <mergeCell ref="B29:D29"/>
    <mergeCell ref="B30:D30"/>
    <mergeCell ref="B31:D31"/>
    <mergeCell ref="B32:D32"/>
    <mergeCell ref="B44:D44"/>
    <mergeCell ref="B51:D51"/>
    <mergeCell ref="B151:D151"/>
    <mergeCell ref="B152:D152"/>
    <mergeCell ref="B65:D65"/>
    <mergeCell ref="B72:D72"/>
    <mergeCell ref="B79:D79"/>
    <mergeCell ref="B86:D86"/>
    <mergeCell ref="B93:D93"/>
    <mergeCell ref="B99:D99"/>
    <mergeCell ref="B2:I2"/>
    <mergeCell ref="B14:D14"/>
    <mergeCell ref="B8:D8"/>
    <mergeCell ref="B12:D12"/>
    <mergeCell ref="B13:D13"/>
    <mergeCell ref="B10:D10"/>
    <mergeCell ref="B9:D9"/>
    <mergeCell ref="B11:D11"/>
    <mergeCell ref="B4:I4"/>
    <mergeCell ref="B6:E6"/>
    <mergeCell ref="B7:E7"/>
    <mergeCell ref="B250:D250"/>
    <mergeCell ref="B257:D257"/>
    <mergeCell ref="B159:D159"/>
    <mergeCell ref="B200:D200"/>
    <mergeCell ref="B201:D201"/>
    <mergeCell ref="B207:D207"/>
    <mergeCell ref="B208:D208"/>
    <mergeCell ref="B403:D403"/>
    <mergeCell ref="B299:D299"/>
    <mergeCell ref="B327:D327"/>
    <mergeCell ref="B361:D361"/>
    <mergeCell ref="B362:D362"/>
    <mergeCell ref="B382:D382"/>
    <mergeCell ref="B383:D383"/>
    <mergeCell ref="B384:D384"/>
    <mergeCell ref="B385:D385"/>
    <mergeCell ref="B386:D386"/>
    <mergeCell ref="B368:D368"/>
    <mergeCell ref="B376:D376"/>
    <mergeCell ref="B313:D313"/>
    <mergeCell ref="B333:D333"/>
    <mergeCell ref="B334:D334"/>
    <mergeCell ref="B340:D340"/>
    <mergeCell ref="B341:D341"/>
    <mergeCell ref="B549:D549"/>
    <mergeCell ref="B556:D556"/>
    <mergeCell ref="B563:D563"/>
    <mergeCell ref="B570:D570"/>
    <mergeCell ref="B577:D577"/>
    <mergeCell ref="B58:D58"/>
    <mergeCell ref="B20:D20"/>
    <mergeCell ref="B475:D475"/>
    <mergeCell ref="B476:D476"/>
    <mergeCell ref="B462:D462"/>
    <mergeCell ref="B369:D369"/>
    <mergeCell ref="B375:D375"/>
    <mergeCell ref="B243:D243"/>
    <mergeCell ref="B264:D264"/>
    <mergeCell ref="B271:D271"/>
    <mergeCell ref="B298:D298"/>
    <mergeCell ref="B24:D24"/>
    <mergeCell ref="B21:D21"/>
    <mergeCell ref="B22:D22"/>
    <mergeCell ref="B23:D23"/>
    <mergeCell ref="B306:D306"/>
    <mergeCell ref="B312:D312"/>
    <mergeCell ref="B513:D513"/>
    <mergeCell ref="B514:D514"/>
  </mergeCells>
  <pageMargins left="0.25" right="0.25" top="0.75" bottom="0.75" header="0.3" footer="0.3"/>
  <pageSetup paperSize="9" scale="8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11</vt:i4>
      </vt:variant>
      <vt:variant>
        <vt:lpstr>Imenovani rasponi</vt:lpstr>
      </vt:variant>
      <vt:variant>
        <vt:i4>2</vt:i4>
      </vt:variant>
    </vt:vector>
  </HeadingPairs>
  <TitlesOfParts>
    <vt:vector size="13" baseType="lpstr">
      <vt:lpstr>SAŽETAK</vt:lpstr>
      <vt:lpstr> Račun prihoda i rashoda</vt:lpstr>
      <vt:lpstr>Rashodi prema izvorima finan</vt:lpstr>
      <vt:lpstr>Rashodi prema funkcijskoj k </vt:lpstr>
      <vt:lpstr>List3</vt:lpstr>
      <vt:lpstr>List4</vt:lpstr>
      <vt:lpstr>Račun financiranja</vt:lpstr>
      <vt:lpstr>Račun fin prema izvorima f</vt:lpstr>
      <vt:lpstr>POSEBNI DIO</vt:lpstr>
      <vt:lpstr>List2</vt:lpstr>
      <vt:lpstr>List1</vt:lpstr>
      <vt:lpstr>' Račun prihoda i rashoda'!Podrucje_ispisa</vt:lpstr>
      <vt:lpstr>SAŽETAK!Podrucje_ispisa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stipe</cp:lastModifiedBy>
  <cp:lastPrinted>2025-02-18T12:30:41Z</cp:lastPrinted>
  <dcterms:created xsi:type="dcterms:W3CDTF">2022-08-12T12:51:27Z</dcterms:created>
  <dcterms:modified xsi:type="dcterms:W3CDTF">2025-03-14T07:45:44Z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Format izgleda izvršenja financijskog plana proračunskog korisnika (1).xlsx</vt:lpwstr>
  </property>
</Properties>
</file>