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stipe\Desktop\"/>
    </mc:Choice>
  </mc:AlternateContent>
  <bookViews>
    <workbookView xWindow="0" yWindow="0" windowWidth="28800" windowHeight="12210" firstSheet="3" activeTab="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1">' Račun prihoda i rashoda'!$B$1:$I$77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7" l="1"/>
  <c r="G181" i="7"/>
  <c r="F17" i="10" l="1"/>
  <c r="D17" i="10"/>
  <c r="C17" i="10"/>
  <c r="C19" i="10"/>
  <c r="D19" i="10"/>
  <c r="D23" i="10"/>
  <c r="D22" i="10"/>
  <c r="D21" i="10"/>
  <c r="D20" i="10"/>
  <c r="C21" i="10"/>
  <c r="C20" i="10"/>
  <c r="C6" i="10"/>
  <c r="F23" i="5" l="1"/>
  <c r="F22" i="5"/>
  <c r="F21" i="5"/>
  <c r="D39" i="5"/>
  <c r="D40" i="5"/>
  <c r="D36" i="5"/>
  <c r="C36" i="5"/>
  <c r="D25" i="5"/>
  <c r="D19" i="5"/>
  <c r="C19" i="5"/>
  <c r="E18" i="5"/>
  <c r="D18" i="5"/>
  <c r="C18" i="5"/>
  <c r="G28" i="3" l="1"/>
  <c r="G29" i="3"/>
  <c r="I65" i="3"/>
  <c r="I69" i="3"/>
  <c r="I68" i="3"/>
  <c r="I67" i="3"/>
  <c r="I66" i="3"/>
  <c r="I61" i="3"/>
  <c r="I60" i="3"/>
  <c r="I57" i="3"/>
  <c r="H65" i="3"/>
  <c r="H37" i="3" l="1"/>
  <c r="H38" i="3"/>
  <c r="H39" i="3"/>
  <c r="H40" i="3"/>
  <c r="H66" i="3"/>
  <c r="H67" i="3"/>
  <c r="H69" i="3"/>
  <c r="H68" i="3"/>
  <c r="H49" i="3"/>
  <c r="H42" i="3"/>
  <c r="H48" i="3"/>
  <c r="H41" i="3"/>
  <c r="H61" i="3"/>
  <c r="H60" i="3"/>
  <c r="H57" i="3"/>
  <c r="H56" i="3"/>
  <c r="H50" i="3"/>
  <c r="H45" i="3"/>
  <c r="E8" i="5" l="1"/>
  <c r="D120" i="6"/>
</calcChain>
</file>

<file path=xl/sharedStrings.xml><?xml version="1.0" encoding="utf-8"?>
<sst xmlns="http://schemas.openxmlformats.org/spreadsheetml/2006/main" count="574" uniqueCount="219">
  <si>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</si>
  <si>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</si>
  <si>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</si>
  <si>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</si>
  <si>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</si>
  <si>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</si>
  <si>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</si>
  <si>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</si>
  <si>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</si>
  <si>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</si>
  <si>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</si>
  <si>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</si>
  <si>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</si>
  <si>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</si>
  <si>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</si>
  <si>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PRIJENOS SREDSTAVA IZ PRETHODNE GODINE</t>
  </si>
  <si>
    <t>1 Opći prihodi i primici</t>
  </si>
  <si>
    <t>….</t>
  </si>
  <si>
    <t>3 Vlastiti prihodi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</si>
  <si>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</si>
  <si>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</si>
  <si>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</si>
  <si>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</si>
  <si>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</si>
  <si>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</si>
  <si>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</si>
  <si>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</si>
  <si>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</si>
  <si>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</si>
  <si>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Plaće (Bruto)</t>
  </si>
  <si>
    <t>Plaće za redovan rad</t>
  </si>
  <si>
    <t>Naknade troškova zaposlenima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</si>
  <si>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</si>
  <si>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</si>
  <si>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</si>
  <si>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</si>
  <si>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</si>
  <si>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</si>
  <si>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</si>
  <si>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</si>
  <si>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</si>
  <si>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</si>
  <si>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</si>
  <si>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5=4/3*100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</si>
  <si>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</si>
  <si>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</si>
  <si>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</si>
  <si>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</si>
  <si>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</si>
  <si>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</si>
  <si>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</si>
  <si>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</si>
  <si>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</si>
  <si>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</si>
  <si>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</si>
  <si>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</si>
  <si>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</si>
  <si>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</si>
  <si>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</si>
  <si>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</si>
  <si>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</si>
  <si>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</si>
  <si>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</si>
  <si>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</si>
  <si>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</si>
  <si>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</si>
  <si>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</si>
  <si>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</si>
  <si>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</si>
  <si>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</si>
  <si>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03 Javni red i sigurnost</t>
  </si>
  <si>
    <t>032 Usluge protupožarne zaštite</t>
  </si>
  <si>
    <t>4 Posebni</t>
  </si>
  <si>
    <t>8 Imovina</t>
  </si>
  <si>
    <t>Prihodi od imovine</t>
  </si>
  <si>
    <t>Prihodi od upravnih pristojbi i po posebnim propisima</t>
  </si>
  <si>
    <t>Prihodi po posebnim propisima</t>
  </si>
  <si>
    <t>Ostali nespomenuti prihodi</t>
  </si>
  <si>
    <t>Prihodi od financijske imovine</t>
  </si>
  <si>
    <t>Kamate na oročena sredstva i depozite po viđenju</t>
  </si>
  <si>
    <t>Prihodi od prodaje proizvoda i roba te  pruženih usluga</t>
  </si>
  <si>
    <t>Prihodi od pruženih usluga</t>
  </si>
  <si>
    <t xml:space="preserve">Prihodi iz nadležnog proračuna </t>
  </si>
  <si>
    <t>Prihodi iz nadležnog proračuna za financiranje redovne djelatnosti proračunskih korisnika</t>
  </si>
  <si>
    <t>Prihodi iz nadležnog proračuna za financiranje rashoda poslovanja</t>
  </si>
  <si>
    <t>Ostali rashodi za zaposlene</t>
  </si>
  <si>
    <t>Doprinosi na plaće</t>
  </si>
  <si>
    <t>Doprinosi za mirovinsko osiguranje</t>
  </si>
  <si>
    <t>Doprinosi za obavezno zdravstveno osiguranje</t>
  </si>
  <si>
    <t>Naknade za prijevoz za rad na terenu i odvojeni život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</si>
  <si>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</si>
  <si>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</si>
  <si>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</si>
  <si>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</si>
  <si>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</si>
  <si>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</si>
  <si>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</si>
  <si>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</si>
  <si>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</si>
  <si>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</si>
  <si>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</si>
  <si>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</si>
  <si>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</si>
  <si>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</si>
  <si>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Ostali nespomenuti rashodi poslovanja</t>
  </si>
  <si>
    <t>Premije osiguranja</t>
  </si>
  <si>
    <t>Bankarske usluge u usluge platnog prometa</t>
  </si>
  <si>
    <t>Ostali financijski rashodi</t>
  </si>
  <si>
    <t>Financijski rashodi</t>
  </si>
  <si>
    <t>Postrojenja i oprema</t>
  </si>
  <si>
    <t>Uredska oprema i namještaj</t>
  </si>
  <si>
    <t>Rashodi za nabavu proizuvedene dugotrajne imovine</t>
  </si>
  <si>
    <t>Uređaji,strojevi i oprema ostale namjene</t>
  </si>
  <si>
    <t>Službena putovanja</t>
  </si>
  <si>
    <t>Stručno usavršavanje zaposlenika</t>
  </si>
  <si>
    <t>Ostale usluge</t>
  </si>
  <si>
    <t>Reprezentacija</t>
  </si>
  <si>
    <t>Članarine i norme</t>
  </si>
  <si>
    <t>Ostali nespomenuti financijski rashodi</t>
  </si>
  <si>
    <t>Komunikacijska oprema</t>
  </si>
  <si>
    <t>Oprema za održavanje i zaštitu</t>
  </si>
  <si>
    <t>Instrumenti,uređaji i strojevi</t>
  </si>
  <si>
    <t>Prijevozna sredstva u cestovnom prometu</t>
  </si>
  <si>
    <t>Rashodi za dodatna ulaganja na nefinancijskoj imovini</t>
  </si>
  <si>
    <t>Dodatna ulaganja na prijevoznim sredstvima</t>
  </si>
  <si>
    <t xml:space="preserve">Prijevozna sredstva   </t>
  </si>
  <si>
    <t>67 Prihodi za financiranje rashoda posl</t>
  </si>
  <si>
    <t>66 Vlastiti prihodi</t>
  </si>
  <si>
    <t>64 Prihodi od imovine</t>
  </si>
  <si>
    <t>65 Prihodi po posebnim propisima</t>
  </si>
  <si>
    <t>Dec sredstva - minimalni standard</t>
  </si>
  <si>
    <t>Iznad minimalnog standarda</t>
  </si>
  <si>
    <t>3  Vlastiti prihodi</t>
  </si>
  <si>
    <t>8  Imovina</t>
  </si>
  <si>
    <t>4   Posebni</t>
  </si>
  <si>
    <t>67 Prihodi za financiranje rashoda poslovanja</t>
  </si>
  <si>
    <t>4 Posebno</t>
  </si>
  <si>
    <t>31 Rashodi za zaposlene</t>
  </si>
  <si>
    <t>32 Materijalni rashodi</t>
  </si>
  <si>
    <t>34 Financijski rashodi</t>
  </si>
  <si>
    <t>42 Nematerijalna imovina</t>
  </si>
  <si>
    <t>34311 Bankarske usluge</t>
  </si>
  <si>
    <t>3 Rashodi poslovanja</t>
  </si>
  <si>
    <t>4 Rashodi za nabavu nefinancijske imovine</t>
  </si>
  <si>
    <t>42 Rashodi za nabavu proizvedene dugotrajne imovine</t>
  </si>
  <si>
    <t>45 Rashodi za dodatna ulaganja na nefinancijskoj imovini</t>
  </si>
  <si>
    <t>JAVNA VATROGASNA POSTROJBA GRADA IMOTSKOG</t>
  </si>
  <si>
    <t>OPĆI PRIHODI I PRIMICI</t>
  </si>
  <si>
    <t>PROGRAM A01</t>
  </si>
  <si>
    <t>DECENTRALIZIRANA SREDSTVA</t>
  </si>
  <si>
    <t>A01</t>
  </si>
  <si>
    <t>PLAĆE</t>
  </si>
  <si>
    <t>Aktivnost A100001</t>
  </si>
  <si>
    <t>Plaće</t>
  </si>
  <si>
    <t>Aktivnost A100002</t>
  </si>
  <si>
    <t>Doprinosi za obvezno zdravstveno osiguranje</t>
  </si>
  <si>
    <t>Naknada troškova zaposlenima</t>
  </si>
  <si>
    <t>Aktivnost A100003</t>
  </si>
  <si>
    <t>Naknade za prijevoz,za rad na terenu i odvojeni život</t>
  </si>
  <si>
    <t>Aktivnost A100004</t>
  </si>
  <si>
    <t>Aktivnost A100005</t>
  </si>
  <si>
    <t>Aktivnost A100006</t>
  </si>
  <si>
    <t>Aktivnost A100007</t>
  </si>
  <si>
    <t>Aktivnost A100010</t>
  </si>
  <si>
    <t>Službena,radna i zaštitna odjeća i obuća</t>
  </si>
  <si>
    <t>Aktivnost A100011</t>
  </si>
  <si>
    <t>PROGRAM A02</t>
  </si>
  <si>
    <t>PROGRAM 1000</t>
  </si>
  <si>
    <t>FINANCIRANJE VATROGASTVA DECENTRALIZIRANA SREDSTVA</t>
  </si>
  <si>
    <t>DECENTRALIZIRANA SREDSTVA - MINIMALNI STANDARD</t>
  </si>
  <si>
    <t>FINANCIRANJE VATROGASTVA - IZNAD MINIMALNOG STANDARDA</t>
  </si>
  <si>
    <t>PROGRAM 1001</t>
  </si>
  <si>
    <t>IZNAD MINIMALNOG STANDARDA</t>
  </si>
  <si>
    <t>A02</t>
  </si>
  <si>
    <t>Aktivnost A200001</t>
  </si>
  <si>
    <t>Plaće za prekovremeni rad</t>
  </si>
  <si>
    <t>Aktivnost A200002</t>
  </si>
  <si>
    <t>Aktivnost A200003</t>
  </si>
  <si>
    <t>Aktivnost A200005</t>
  </si>
  <si>
    <t>Aktivnost A200006</t>
  </si>
  <si>
    <t>Aktivnost A200007</t>
  </si>
  <si>
    <t>Usluge telefona,pošte i prijevoza</t>
  </si>
  <si>
    <t>Ostale računalne usluge</t>
  </si>
  <si>
    <t>Aktivnost A200008</t>
  </si>
  <si>
    <t>Aktivnost A200009</t>
  </si>
  <si>
    <t>Bankarske usluge i usluge platnog prometa</t>
  </si>
  <si>
    <t>Aktivnost A200010</t>
  </si>
  <si>
    <t>Rashodi za nabavu proizvedene dugotrajne imovine</t>
  </si>
  <si>
    <t>Oprema za odrržavanje i zaštitu</t>
  </si>
  <si>
    <t>VLASTITI PRIHODI</t>
  </si>
  <si>
    <t>PROGRAM A03</t>
  </si>
  <si>
    <t>PROGRAM 1003</t>
  </si>
  <si>
    <t>A03</t>
  </si>
  <si>
    <t>Aktivnost A300001</t>
  </si>
  <si>
    <t>IMOVINA</t>
  </si>
  <si>
    <t>PROGRAM A04</t>
  </si>
  <si>
    <t>PROGRAM 1004</t>
  </si>
  <si>
    <t>A04</t>
  </si>
  <si>
    <t>Aktivnost A400001</t>
  </si>
  <si>
    <t>POSEBNI</t>
  </si>
  <si>
    <t>PROGRAM A06</t>
  </si>
  <si>
    <t>PRIHODI PO POSEBNIM PROPISIMA</t>
  </si>
  <si>
    <t>PROGRAM 1006</t>
  </si>
  <si>
    <t>A06</t>
  </si>
  <si>
    <t>Aktivnost A600001</t>
  </si>
  <si>
    <t>Plaće (i sezonski vatrogasci)</t>
  </si>
  <si>
    <t>Aktivnost A600004</t>
  </si>
  <si>
    <t>Aktivnost A600005</t>
  </si>
  <si>
    <t>Aktivnost A600007</t>
  </si>
  <si>
    <t>Aktivnost A600008</t>
  </si>
  <si>
    <t>Računala i računalna oprema</t>
  </si>
  <si>
    <t>Aktivnost A600011</t>
  </si>
  <si>
    <t>Aktivnost A600012</t>
  </si>
  <si>
    <t>Mjerni i kontrolni uređaji</t>
  </si>
  <si>
    <t>Aktivnost A600013</t>
  </si>
  <si>
    <t>Terenska vozila (protupožarna)</t>
  </si>
  <si>
    <t>Aktivnost A600014</t>
  </si>
  <si>
    <t>Prijevozna sredstva</t>
  </si>
  <si>
    <t>Aktivnost A600015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</si>
</sst>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2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9" fillId="2" borderId="3" xfId="0" quotePrefix="1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wrapText="1" indent="1"/>
    </xf>
    <xf numFmtId="0" fontId="8" fillId="2" borderId="3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3" xfId="0" applyBorder="1"/>
    <xf numFmtId="0" fontId="14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/>
    </xf>
    <xf numFmtId="3" fontId="6" fillId="2" borderId="3" xfId="0" applyNumberFormat="1" applyFont="1" applyFill="1" applyBorder="1"/>
    <xf numFmtId="0" fontId="6" fillId="3" borderId="3" xfId="0" quotePrefix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3" xfId="0" applyFont="1" applyFill="1" applyBorder="1" applyAlignment="1">
      <alignment wrapText="1"/>
    </xf>
    <xf numFmtId="3" fontId="5" fillId="3" borderId="3" xfId="0" applyNumberFormat="1" applyFont="1" applyFill="1" applyBorder="1" applyAlignment="1">
      <alignment horizontal="right"/>
    </xf>
    <xf numFmtId="0" fontId="1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8" fillId="0" borderId="0" xfId="0" applyFont="1"/>
    <xf numFmtId="3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9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3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3" fontId="8" fillId="0" borderId="3" xfId="0" applyNumberFormat="1" applyFont="1" applyBorder="1" applyAlignment="1">
      <alignment vertical="center"/>
    </xf>
    <xf numFmtId="3" fontId="8" fillId="3" borderId="3" xfId="0" applyNumberFormat="1" applyFont="1" applyFill="1" applyBorder="1" applyAlignment="1">
      <alignment vertical="center"/>
    </xf>
    <xf numFmtId="3" fontId="8" fillId="0" borderId="3" xfId="0" applyNumberFormat="1" applyFont="1" applyBorder="1" applyAlignment="1">
      <alignment vertical="center" wrapText="1"/>
    </xf>
    <xf numFmtId="3" fontId="0" fillId="0" borderId="3" xfId="0" applyNumberFormat="1" applyBorder="1"/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 wrapText="1"/>
    </xf>
    <xf numFmtId="0" fontId="1" fillId="0" borderId="3" xfId="0" applyFont="1" applyBorder="1"/>
    <xf numFmtId="0" fontId="1" fillId="0" borderId="0" xfId="0" applyFont="1"/>
    <xf numFmtId="3" fontId="1" fillId="0" borderId="3" xfId="0" applyNumberFormat="1" applyFont="1" applyBorder="1"/>
    <xf numFmtId="0" fontId="10" fillId="2" borderId="3" xfId="0" quotePrefix="1" applyFont="1" applyFill="1" applyBorder="1" applyAlignment="1">
      <alignment horizontal="left" vertical="center" wrapText="1"/>
    </xf>
    <xf numFmtId="0" fontId="20" fillId="2" borderId="3" xfId="0" quotePrefix="1" applyFont="1" applyFill="1" applyBorder="1" applyAlignment="1">
      <alignment horizontal="left" vertical="center"/>
    </xf>
    <xf numFmtId="0" fontId="21" fillId="0" borderId="3" xfId="0" applyFont="1" applyBorder="1"/>
    <xf numFmtId="3" fontId="0" fillId="0" borderId="0" xfId="0" applyNumberFormat="1"/>
    <xf numFmtId="0" fontId="1" fillId="0" borderId="3" xfId="0" applyFont="1" applyBorder="1" applyAlignment="1">
      <alignment vertical="top" wrapText="1"/>
    </xf>
    <xf numFmtId="3" fontId="21" fillId="0" borderId="3" xfId="0" applyNumberFormat="1" applyFont="1" applyBorder="1"/>
    <xf numFmtId="3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3" fontId="22" fillId="2" borderId="3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4" xfId="0" applyBorder="1"/>
    <xf numFmtId="0" fontId="19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0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wrapText="1"/>
    </xf>
    <xf numFmtId="0" fontId="16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5"/>
  <sheetViews>
    <sheetView topLeftCell="B1" workbookViewId="0">
      <selection activeCell="H26" sqref="H26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8" t="s">
        <v>19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32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8" t="s">
        <v>11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31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8" t="s">
        <v>53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30"/>
    </row>
    <row r="6" spans="2:13" ht="18" customHeight="1" x14ac:dyDescent="0.2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30"/>
    </row>
    <row r="7" spans="2:13" ht="18" customHeight="1" x14ac:dyDescent="0.25">
      <c r="B7" s="114" t="s">
        <v>69</v>
      </c>
      <c r="C7" s="114"/>
      <c r="D7" s="114"/>
      <c r="E7" s="114"/>
      <c r="F7" s="114"/>
      <c r="G7" s="5"/>
      <c r="H7" s="6"/>
      <c r="I7" s="6"/>
      <c r="J7" s="6"/>
      <c r="K7" s="39"/>
      <c r="L7" s="39"/>
    </row>
    <row r="8" spans="2:13" ht="25.5" x14ac:dyDescent="0.25">
      <c r="B8" s="108" t="s">
        <v>7</v>
      </c>
      <c r="C8" s="108"/>
      <c r="D8" s="108"/>
      <c r="E8" s="108"/>
      <c r="F8" s="108"/>
      <c r="G8" s="36" t="s">
        <v>56</v>
      </c>
      <c r="H8" s="36" t="s">
        <v>52</v>
      </c>
      <c r="I8" s="36" t="s">
        <v>49</v>
      </c>
      <c r="J8" s="36" t="s">
        <v>57</v>
      </c>
      <c r="K8" s="36" t="s">
        <v>22</v>
      </c>
      <c r="L8" s="36" t="s">
        <v>50</v>
      </c>
    </row>
    <row r="9" spans="2:13" x14ac:dyDescent="0.25">
      <c r="B9" s="109">
        <v>1</v>
      </c>
      <c r="C9" s="109"/>
      <c r="D9" s="109"/>
      <c r="E9" s="109"/>
      <c r="F9" s="110"/>
      <c r="G9" s="43">
        <v>2</v>
      </c>
      <c r="H9" s="42">
        <v>3</v>
      </c>
      <c r="I9" s="42">
        <v>4</v>
      </c>
      <c r="J9" s="42">
        <v>5</v>
      </c>
      <c r="K9" s="42" t="s">
        <v>32</v>
      </c>
      <c r="L9" s="42" t="s">
        <v>33</v>
      </c>
    </row>
    <row r="10" spans="2:13" x14ac:dyDescent="0.25">
      <c r="B10" s="104" t="s">
        <v>24</v>
      </c>
      <c r="C10" s="105"/>
      <c r="D10" s="105"/>
      <c r="E10" s="105"/>
      <c r="F10" s="106"/>
      <c r="G10" s="63">
        <v>258159</v>
      </c>
      <c r="H10" s="21">
        <v>595394</v>
      </c>
      <c r="I10" s="21">
        <v>595394</v>
      </c>
      <c r="J10" s="21">
        <v>276122.18</v>
      </c>
      <c r="K10" s="21">
        <v>107</v>
      </c>
      <c r="L10" s="21">
        <v>46</v>
      </c>
    </row>
    <row r="11" spans="2:13" x14ac:dyDescent="0.25">
      <c r="B11" s="107" t="s">
        <v>23</v>
      </c>
      <c r="C11" s="106"/>
      <c r="D11" s="106"/>
      <c r="E11" s="106"/>
      <c r="F11" s="106"/>
      <c r="G11" s="33"/>
      <c r="H11" s="21"/>
      <c r="I11" s="21"/>
      <c r="J11" s="21"/>
      <c r="K11" s="21"/>
      <c r="L11" s="21"/>
    </row>
    <row r="12" spans="2:13" x14ac:dyDescent="0.25">
      <c r="B12" s="101" t="s">
        <v>0</v>
      </c>
      <c r="C12" s="102"/>
      <c r="D12" s="102"/>
      <c r="E12" s="102"/>
      <c r="F12" s="103"/>
      <c r="G12" s="64">
        <v>258159</v>
      </c>
      <c r="H12" s="20">
        <v>595394</v>
      </c>
      <c r="I12" s="20">
        <v>595394</v>
      </c>
      <c r="J12" s="20">
        <v>276122</v>
      </c>
      <c r="K12" s="20">
        <v>107</v>
      </c>
      <c r="L12" s="20">
        <v>46</v>
      </c>
    </row>
    <row r="13" spans="2:13" x14ac:dyDescent="0.25">
      <c r="B13" s="113" t="s">
        <v>25</v>
      </c>
      <c r="C13" s="105"/>
      <c r="D13" s="105"/>
      <c r="E13" s="105"/>
      <c r="F13" s="105"/>
      <c r="G13" s="65">
        <v>265522</v>
      </c>
      <c r="H13" s="21">
        <v>571477</v>
      </c>
      <c r="I13" s="21">
        <v>571477</v>
      </c>
      <c r="J13" s="21">
        <v>271325.75</v>
      </c>
      <c r="K13" s="22">
        <v>102</v>
      </c>
      <c r="L13" s="22">
        <v>47</v>
      </c>
    </row>
    <row r="14" spans="2:13" x14ac:dyDescent="0.25">
      <c r="B14" s="107" t="s">
        <v>26</v>
      </c>
      <c r="C14" s="106"/>
      <c r="D14" s="106"/>
      <c r="E14" s="106"/>
      <c r="F14" s="106"/>
      <c r="G14" s="33">
        <v>770</v>
      </c>
      <c r="H14" s="21">
        <v>23917</v>
      </c>
      <c r="I14" s="21">
        <v>23917</v>
      </c>
      <c r="J14" s="21">
        <v>625.04999999999995</v>
      </c>
      <c r="K14" s="22">
        <v>81</v>
      </c>
      <c r="L14" s="22">
        <v>3</v>
      </c>
    </row>
    <row r="15" spans="2:13" x14ac:dyDescent="0.25">
      <c r="B15" s="24" t="s">
        <v>1</v>
      </c>
      <c r="C15" s="25"/>
      <c r="D15" s="25"/>
      <c r="E15" s="25"/>
      <c r="F15" s="25"/>
      <c r="G15" s="64">
        <v>266292</v>
      </c>
      <c r="H15" s="20">
        <v>595394</v>
      </c>
      <c r="I15" s="20">
        <v>595394</v>
      </c>
      <c r="J15" s="20">
        <v>271951</v>
      </c>
      <c r="K15" s="20">
        <v>102</v>
      </c>
      <c r="L15" s="20">
        <v>46</v>
      </c>
    </row>
    <row r="16" spans="2:13" x14ac:dyDescent="0.25">
      <c r="B16" s="112" t="s">
        <v>2</v>
      </c>
      <c r="C16" s="102"/>
      <c r="D16" s="102"/>
      <c r="E16" s="102"/>
      <c r="F16" s="102"/>
      <c r="G16" s="35">
        <v>-8133</v>
      </c>
      <c r="H16" s="23"/>
      <c r="I16" s="23"/>
      <c r="J16" s="23">
        <v>4171</v>
      </c>
      <c r="K16" s="23"/>
      <c r="L16" s="23"/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4" t="s">
        <v>63</v>
      </c>
      <c r="C18" s="114"/>
      <c r="D18" s="114"/>
      <c r="E18" s="114"/>
      <c r="F18" s="114"/>
      <c r="G18" s="7"/>
      <c r="H18" s="7"/>
      <c r="I18" s="7"/>
      <c r="J18" s="7"/>
      <c r="K18" s="1"/>
      <c r="L18" s="1"/>
      <c r="M18" s="1"/>
    </row>
    <row r="19" spans="1:49" ht="25.5" x14ac:dyDescent="0.25">
      <c r="B19" s="108" t="s">
        <v>7</v>
      </c>
      <c r="C19" s="108"/>
      <c r="D19" s="108"/>
      <c r="E19" s="108"/>
      <c r="F19" s="108"/>
      <c r="G19" s="36" t="s">
        <v>56</v>
      </c>
      <c r="H19" s="2" t="s">
        <v>52</v>
      </c>
      <c r="I19" s="2" t="s">
        <v>49</v>
      </c>
      <c r="J19" s="2" t="s">
        <v>57</v>
      </c>
      <c r="K19" s="2" t="s">
        <v>22</v>
      </c>
      <c r="L19" s="2" t="s">
        <v>50</v>
      </c>
    </row>
    <row r="20" spans="1:49" x14ac:dyDescent="0.25">
      <c r="B20" s="115">
        <v>1</v>
      </c>
      <c r="C20" s="116"/>
      <c r="D20" s="116"/>
      <c r="E20" s="116"/>
      <c r="F20" s="116"/>
      <c r="G20" s="44">
        <v>2</v>
      </c>
      <c r="H20" s="42">
        <v>3</v>
      </c>
      <c r="I20" s="42">
        <v>4</v>
      </c>
      <c r="J20" s="42">
        <v>5</v>
      </c>
      <c r="K20" s="42" t="s">
        <v>32</v>
      </c>
      <c r="L20" s="42" t="s">
        <v>33</v>
      </c>
    </row>
    <row r="21" spans="1:49" ht="15.75" customHeight="1" x14ac:dyDescent="0.25">
      <c r="B21" s="104" t="s">
        <v>27</v>
      </c>
      <c r="C21" s="117"/>
      <c r="D21" s="117"/>
      <c r="E21" s="117"/>
      <c r="F21" s="117"/>
      <c r="G21" s="37"/>
      <c r="H21" s="21"/>
      <c r="I21" s="21"/>
      <c r="J21" s="21"/>
      <c r="K21" s="21"/>
      <c r="L21" s="21"/>
    </row>
    <row r="22" spans="1:49" x14ac:dyDescent="0.25">
      <c r="B22" s="104" t="s">
        <v>28</v>
      </c>
      <c r="C22" s="105"/>
      <c r="D22" s="105"/>
      <c r="E22" s="105"/>
      <c r="F22" s="105"/>
      <c r="G22" s="34"/>
      <c r="H22" s="21"/>
      <c r="I22" s="21"/>
      <c r="J22" s="21"/>
      <c r="K22" s="21"/>
      <c r="L22" s="21"/>
    </row>
    <row r="23" spans="1:49" ht="15" customHeight="1" x14ac:dyDescent="0.25">
      <c r="B23" s="118" t="s">
        <v>51</v>
      </c>
      <c r="C23" s="119"/>
      <c r="D23" s="119"/>
      <c r="E23" s="119"/>
      <c r="F23" s="120"/>
      <c r="G23" s="46"/>
      <c r="H23" s="47"/>
      <c r="I23" s="47"/>
      <c r="J23" s="47"/>
      <c r="K23" s="47"/>
      <c r="L23" s="47"/>
    </row>
    <row r="24" spans="1:49" s="48" customFormat="1" ht="15" customHeight="1" x14ac:dyDescent="0.25">
      <c r="A24"/>
      <c r="B24" s="104" t="s">
        <v>15</v>
      </c>
      <c r="C24" s="105"/>
      <c r="D24" s="105"/>
      <c r="E24" s="105"/>
      <c r="F24" s="105"/>
      <c r="G24" s="34">
        <v>-29907</v>
      </c>
      <c r="H24" s="21"/>
      <c r="I24" s="21"/>
      <c r="J24" s="21">
        <v>-48037</v>
      </c>
      <c r="K24" s="21"/>
      <c r="L24" s="2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8" customFormat="1" ht="15" customHeight="1" x14ac:dyDescent="0.25">
      <c r="A25"/>
      <c r="B25" s="104" t="s">
        <v>62</v>
      </c>
      <c r="C25" s="105"/>
      <c r="D25" s="105"/>
      <c r="E25" s="105"/>
      <c r="F25" s="105"/>
      <c r="G25" s="34"/>
      <c r="H25" s="21"/>
      <c r="I25" s="21"/>
      <c r="J25" s="21"/>
      <c r="K25" s="21"/>
      <c r="L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62" customFormat="1" x14ac:dyDescent="0.25">
      <c r="A26" s="60"/>
      <c r="B26" s="118" t="s">
        <v>64</v>
      </c>
      <c r="C26" s="119"/>
      <c r="D26" s="119"/>
      <c r="E26" s="119"/>
      <c r="F26" s="120"/>
      <c r="G26" s="46"/>
      <c r="H26" s="61"/>
      <c r="I26" s="61"/>
      <c r="J26" s="61"/>
      <c r="K26" s="61"/>
      <c r="L26" s="61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</row>
    <row r="27" spans="1:49" ht="15.75" x14ac:dyDescent="0.25">
      <c r="B27" s="111" t="s">
        <v>65</v>
      </c>
      <c r="C27" s="111"/>
      <c r="D27" s="111"/>
      <c r="E27" s="111"/>
      <c r="F27" s="111"/>
      <c r="G27" s="49">
        <v>-38040</v>
      </c>
      <c r="H27" s="50"/>
      <c r="I27" s="50"/>
      <c r="J27" s="50">
        <v>-43866</v>
      </c>
      <c r="K27" s="50"/>
      <c r="L27" s="50"/>
    </row>
    <row r="29" spans="1:49" x14ac:dyDescent="0.2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49" x14ac:dyDescent="0.25">
      <c r="B30" s="99" t="s">
        <v>66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49" ht="15" customHeight="1" x14ac:dyDescent="0.25">
      <c r="B31" s="99" t="s">
        <v>67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49" ht="15" customHeight="1" x14ac:dyDescent="0.25">
      <c r="B32" s="99" t="s">
        <v>58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 ht="36.75" customHeight="1" x14ac:dyDescent="0.2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 ht="15" customHeight="1" x14ac:dyDescent="0.25">
      <c r="B34" s="100" t="s">
        <v>68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 x14ac:dyDescent="0.2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2"/>
  <sheetViews>
    <sheetView topLeftCell="C1" zoomScale="90" zoomScaleNormal="90" workbookViewId="0">
      <selection activeCell="C24" sqref="A24:XFD2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8" t="s">
        <v>11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8" t="s">
        <v>55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8" t="s">
        <v>34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4" t="s">
        <v>7</v>
      </c>
      <c r="C8" s="125"/>
      <c r="D8" s="125"/>
      <c r="E8" s="125"/>
      <c r="F8" s="126"/>
      <c r="G8" s="47" t="s">
        <v>20</v>
      </c>
      <c r="H8" s="47" t="s">
        <v>52</v>
      </c>
      <c r="I8" s="47" t="s">
        <v>49</v>
      </c>
      <c r="J8" s="47" t="s">
        <v>21</v>
      </c>
      <c r="K8" s="47" t="s">
        <v>22</v>
      </c>
      <c r="L8" s="47" t="s">
        <v>50</v>
      </c>
    </row>
    <row r="9" spans="2:12" x14ac:dyDescent="0.25">
      <c r="B9" s="121">
        <v>1</v>
      </c>
      <c r="C9" s="122"/>
      <c r="D9" s="122"/>
      <c r="E9" s="122"/>
      <c r="F9" s="123"/>
      <c r="G9" s="51">
        <v>2</v>
      </c>
      <c r="H9" s="51">
        <v>3</v>
      </c>
      <c r="I9" s="51">
        <v>4</v>
      </c>
      <c r="J9" s="51">
        <v>5</v>
      </c>
      <c r="K9" s="51" t="s">
        <v>32</v>
      </c>
      <c r="L9" s="51" t="s">
        <v>33</v>
      </c>
    </row>
    <row r="10" spans="2:12" s="70" customFormat="1" x14ac:dyDescent="0.25">
      <c r="B10" s="10"/>
      <c r="C10" s="10"/>
      <c r="D10" s="10"/>
      <c r="E10" s="10"/>
      <c r="F10" s="10" t="s">
        <v>48</v>
      </c>
      <c r="G10" s="67">
        <v>258159</v>
      </c>
      <c r="H10" s="67">
        <v>595394</v>
      </c>
      <c r="I10" s="67">
        <v>595394</v>
      </c>
      <c r="J10" s="71">
        <v>276122</v>
      </c>
      <c r="K10" s="69">
        <v>107</v>
      </c>
      <c r="L10" s="69">
        <v>46</v>
      </c>
    </row>
    <row r="11" spans="2:12" x14ac:dyDescent="0.25">
      <c r="B11" s="10">
        <v>6</v>
      </c>
      <c r="C11" s="10"/>
      <c r="D11" s="10"/>
      <c r="E11" s="10"/>
      <c r="F11" s="10" t="s">
        <v>3</v>
      </c>
      <c r="G11" s="45">
        <v>258159</v>
      </c>
      <c r="H11" s="45">
        <v>595394</v>
      </c>
      <c r="I11" s="45">
        <v>595394</v>
      </c>
      <c r="J11" s="45">
        <v>276122</v>
      </c>
      <c r="K11" s="38">
        <v>107</v>
      </c>
      <c r="L11" s="38">
        <v>46</v>
      </c>
    </row>
    <row r="12" spans="2:12" x14ac:dyDescent="0.25">
      <c r="B12" s="10"/>
      <c r="C12" s="14">
        <v>64</v>
      </c>
      <c r="D12" s="14"/>
      <c r="E12" s="14"/>
      <c r="F12" s="14" t="s">
        <v>74</v>
      </c>
      <c r="G12" s="8"/>
      <c r="H12" s="8">
        <v>33</v>
      </c>
      <c r="I12" s="8">
        <v>33</v>
      </c>
      <c r="J12" s="38"/>
      <c r="K12" s="38"/>
      <c r="L12" s="38"/>
    </row>
    <row r="13" spans="2:12" x14ac:dyDescent="0.25">
      <c r="B13" s="11"/>
      <c r="C13" s="11"/>
      <c r="D13" s="11">
        <v>641</v>
      </c>
      <c r="E13" s="11"/>
      <c r="F13" s="11" t="s">
        <v>78</v>
      </c>
      <c r="G13" s="8"/>
      <c r="H13" s="8">
        <v>33</v>
      </c>
      <c r="I13" s="8">
        <v>33</v>
      </c>
      <c r="J13" s="38"/>
      <c r="K13" s="38"/>
      <c r="L13" s="38"/>
    </row>
    <row r="14" spans="2:12" x14ac:dyDescent="0.25">
      <c r="B14" s="11"/>
      <c r="C14" s="11"/>
      <c r="D14" s="11"/>
      <c r="E14" s="11">
        <v>6413</v>
      </c>
      <c r="F14" s="11" t="s">
        <v>79</v>
      </c>
      <c r="G14" s="8"/>
      <c r="H14" s="8">
        <v>33</v>
      </c>
      <c r="I14" s="8">
        <v>33</v>
      </c>
      <c r="J14" s="38"/>
      <c r="K14" s="38"/>
      <c r="L14" s="38"/>
    </row>
    <row r="15" spans="2:12" ht="25.5" x14ac:dyDescent="0.25">
      <c r="B15" s="10"/>
      <c r="C15" s="14">
        <v>65</v>
      </c>
      <c r="D15" s="14"/>
      <c r="E15" s="14"/>
      <c r="F15" s="14" t="s">
        <v>75</v>
      </c>
      <c r="G15" s="8">
        <v>25217</v>
      </c>
      <c r="H15" s="8">
        <v>84678</v>
      </c>
      <c r="I15" s="8">
        <v>84678</v>
      </c>
      <c r="J15" s="66">
        <v>20000</v>
      </c>
      <c r="K15" s="38">
        <v>79</v>
      </c>
      <c r="L15" s="38">
        <v>24</v>
      </c>
    </row>
    <row r="16" spans="2:12" x14ac:dyDescent="0.25">
      <c r="B16" s="11"/>
      <c r="C16" s="11"/>
      <c r="D16" s="11">
        <v>652</v>
      </c>
      <c r="E16" s="11"/>
      <c r="F16" s="11" t="s">
        <v>76</v>
      </c>
      <c r="G16" s="8">
        <v>25217</v>
      </c>
      <c r="H16" s="8">
        <v>84678</v>
      </c>
      <c r="I16" s="8">
        <v>84678</v>
      </c>
      <c r="J16" s="66">
        <v>20000</v>
      </c>
      <c r="K16" s="38">
        <v>79</v>
      </c>
      <c r="L16" s="38">
        <v>24</v>
      </c>
    </row>
    <row r="17" spans="2:12" x14ac:dyDescent="0.25">
      <c r="B17" s="11"/>
      <c r="C17" s="11"/>
      <c r="D17" s="11"/>
      <c r="E17" s="11">
        <v>6526</v>
      </c>
      <c r="F17" s="11" t="s">
        <v>77</v>
      </c>
      <c r="G17" s="8">
        <v>25217.33</v>
      </c>
      <c r="H17" s="8">
        <v>84678</v>
      </c>
      <c r="I17" s="8">
        <v>84678</v>
      </c>
      <c r="J17" s="66">
        <v>20000</v>
      </c>
      <c r="K17" s="38">
        <v>79</v>
      </c>
      <c r="L17" s="38">
        <v>24</v>
      </c>
    </row>
    <row r="18" spans="2:12" ht="25.5" x14ac:dyDescent="0.25">
      <c r="B18" s="10"/>
      <c r="C18" s="14">
        <v>66</v>
      </c>
      <c r="D18" s="14"/>
      <c r="E18" s="14"/>
      <c r="F18" s="14" t="s">
        <v>80</v>
      </c>
      <c r="G18" s="8">
        <v>2309</v>
      </c>
      <c r="H18" s="8">
        <v>3318</v>
      </c>
      <c r="I18" s="8">
        <v>3318</v>
      </c>
      <c r="J18" s="66">
        <v>2110</v>
      </c>
      <c r="K18" s="38">
        <v>91</v>
      </c>
      <c r="L18" s="38">
        <v>64</v>
      </c>
    </row>
    <row r="19" spans="2:12" x14ac:dyDescent="0.25">
      <c r="B19" s="11"/>
      <c r="C19" s="11"/>
      <c r="D19" s="11">
        <v>661</v>
      </c>
      <c r="E19" s="11"/>
      <c r="F19" s="11" t="s">
        <v>76</v>
      </c>
      <c r="G19" s="8">
        <v>2309</v>
      </c>
      <c r="H19" s="8">
        <v>3318</v>
      </c>
      <c r="I19" s="8">
        <v>3318</v>
      </c>
      <c r="J19" s="66">
        <v>2110</v>
      </c>
      <c r="K19" s="38">
        <v>91</v>
      </c>
      <c r="L19" s="38">
        <v>64</v>
      </c>
    </row>
    <row r="20" spans="2:12" x14ac:dyDescent="0.25">
      <c r="B20" s="11"/>
      <c r="C20" s="11"/>
      <c r="D20" s="11"/>
      <c r="E20" s="11">
        <v>6615</v>
      </c>
      <c r="F20" s="11" t="s">
        <v>81</v>
      </c>
      <c r="G20" s="8">
        <v>2309</v>
      </c>
      <c r="H20" s="8">
        <v>3318</v>
      </c>
      <c r="I20" s="8">
        <v>3318</v>
      </c>
      <c r="J20" s="66">
        <v>2110</v>
      </c>
      <c r="K20" s="38">
        <v>91</v>
      </c>
      <c r="L20" s="38">
        <v>64</v>
      </c>
    </row>
    <row r="21" spans="2:12" x14ac:dyDescent="0.25">
      <c r="B21" s="10"/>
      <c r="C21" s="14">
        <v>67</v>
      </c>
      <c r="D21" s="14"/>
      <c r="E21" s="14"/>
      <c r="F21" s="14" t="s">
        <v>82</v>
      </c>
      <c r="G21" s="8">
        <v>230633</v>
      </c>
      <c r="H21" s="8">
        <v>507365</v>
      </c>
      <c r="I21" s="8">
        <v>507365</v>
      </c>
      <c r="J21" s="66">
        <v>254012</v>
      </c>
      <c r="K21" s="38">
        <v>110</v>
      </c>
      <c r="L21" s="38">
        <v>50</v>
      </c>
    </row>
    <row r="22" spans="2:12" ht="25.5" x14ac:dyDescent="0.25">
      <c r="B22" s="10"/>
      <c r="C22" s="14"/>
      <c r="D22" s="14">
        <v>671</v>
      </c>
      <c r="E22" s="14"/>
      <c r="F22" s="14" t="s">
        <v>83</v>
      </c>
      <c r="G22" s="8">
        <v>230633</v>
      </c>
      <c r="H22" s="8">
        <v>507365</v>
      </c>
      <c r="I22" s="8">
        <v>507365</v>
      </c>
      <c r="J22" s="66">
        <v>254012</v>
      </c>
      <c r="K22" s="38">
        <v>110</v>
      </c>
      <c r="L22" s="38">
        <v>50</v>
      </c>
    </row>
    <row r="23" spans="2:12" ht="25.5" x14ac:dyDescent="0.25">
      <c r="B23" s="11"/>
      <c r="C23" s="11"/>
      <c r="D23" s="11"/>
      <c r="E23" s="11">
        <v>6711</v>
      </c>
      <c r="F23" s="14" t="s">
        <v>84</v>
      </c>
      <c r="G23" s="8">
        <v>230633</v>
      </c>
      <c r="H23" s="8">
        <v>507365</v>
      </c>
      <c r="I23" s="8">
        <v>507365</v>
      </c>
      <c r="J23" s="66">
        <v>254012</v>
      </c>
      <c r="K23" s="38">
        <v>110</v>
      </c>
      <c r="L23" s="38">
        <v>50</v>
      </c>
    </row>
    <row r="25" spans="2:12" ht="18" x14ac:dyDescent="0.25"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</row>
    <row r="26" spans="2:12" ht="36.75" customHeight="1" x14ac:dyDescent="0.25">
      <c r="B26" s="124" t="s">
        <v>7</v>
      </c>
      <c r="C26" s="125"/>
      <c r="D26" s="125"/>
      <c r="E26" s="125"/>
      <c r="F26" s="126"/>
      <c r="G26" s="47" t="s">
        <v>20</v>
      </c>
      <c r="H26" s="47" t="s">
        <v>52</v>
      </c>
      <c r="I26" s="47" t="s">
        <v>49</v>
      </c>
      <c r="J26" s="47" t="s">
        <v>21</v>
      </c>
      <c r="K26" s="47" t="s">
        <v>22</v>
      </c>
      <c r="L26" s="47" t="s">
        <v>50</v>
      </c>
    </row>
    <row r="27" spans="2:12" x14ac:dyDescent="0.25">
      <c r="B27" s="121">
        <v>1</v>
      </c>
      <c r="C27" s="122"/>
      <c r="D27" s="122"/>
      <c r="E27" s="122"/>
      <c r="F27" s="123"/>
      <c r="G27" s="51">
        <v>2</v>
      </c>
      <c r="H27" s="51">
        <v>3</v>
      </c>
      <c r="I27" s="51">
        <v>4</v>
      </c>
      <c r="J27" s="51">
        <v>5</v>
      </c>
      <c r="K27" s="51" t="s">
        <v>32</v>
      </c>
      <c r="L27" s="51" t="s">
        <v>33</v>
      </c>
    </row>
    <row r="28" spans="2:12" s="70" customFormat="1" x14ac:dyDescent="0.25">
      <c r="B28" s="10"/>
      <c r="C28" s="10"/>
      <c r="D28" s="10"/>
      <c r="E28" s="10"/>
      <c r="F28" s="10" t="s">
        <v>47</v>
      </c>
      <c r="G28" s="67">
        <f>265522+770</f>
        <v>266292</v>
      </c>
      <c r="H28" s="67">
        <v>595394</v>
      </c>
      <c r="I28" s="67">
        <v>595394</v>
      </c>
      <c r="J28" s="71">
        <v>291168</v>
      </c>
      <c r="K28" s="69">
        <v>109</v>
      </c>
      <c r="L28" s="69">
        <v>49</v>
      </c>
    </row>
    <row r="29" spans="2:12" s="70" customFormat="1" x14ac:dyDescent="0.25">
      <c r="B29" s="10">
        <v>3</v>
      </c>
      <c r="C29" s="10"/>
      <c r="D29" s="10"/>
      <c r="E29" s="10"/>
      <c r="F29" s="10" t="s">
        <v>4</v>
      </c>
      <c r="G29" s="67">
        <f>238420+26400+702</f>
        <v>265522</v>
      </c>
      <c r="H29" s="67">
        <v>571477</v>
      </c>
      <c r="I29" s="67">
        <v>571477</v>
      </c>
      <c r="J29" s="71">
        <v>271326</v>
      </c>
      <c r="K29" s="69">
        <v>102</v>
      </c>
      <c r="L29" s="69">
        <v>47</v>
      </c>
    </row>
    <row r="30" spans="2:12" s="70" customFormat="1" x14ac:dyDescent="0.25">
      <c r="B30" s="10"/>
      <c r="C30" s="10">
        <v>31</v>
      </c>
      <c r="D30" s="10"/>
      <c r="E30" s="10"/>
      <c r="F30" s="10" t="s">
        <v>5</v>
      </c>
      <c r="G30" s="67">
        <v>238419.55</v>
      </c>
      <c r="H30" s="67">
        <v>491074</v>
      </c>
      <c r="I30" s="67">
        <v>491074</v>
      </c>
      <c r="J30" s="71">
        <v>251591</v>
      </c>
      <c r="K30" s="69">
        <v>106</v>
      </c>
      <c r="L30" s="69">
        <v>51</v>
      </c>
    </row>
    <row r="31" spans="2:12" s="70" customFormat="1" x14ac:dyDescent="0.25">
      <c r="B31" s="19"/>
      <c r="C31" s="19"/>
      <c r="D31" s="19">
        <v>311</v>
      </c>
      <c r="E31" s="19"/>
      <c r="F31" s="19" t="s">
        <v>29</v>
      </c>
      <c r="G31" s="67">
        <v>188110.92</v>
      </c>
      <c r="H31" s="67">
        <v>391532</v>
      </c>
      <c r="I31" s="67">
        <v>391532</v>
      </c>
      <c r="J31" s="71">
        <v>199885</v>
      </c>
      <c r="K31" s="69">
        <v>106</v>
      </c>
      <c r="L31" s="69">
        <v>51</v>
      </c>
    </row>
    <row r="32" spans="2:12" x14ac:dyDescent="0.25">
      <c r="B32" s="11"/>
      <c r="C32" s="11"/>
      <c r="D32" s="11"/>
      <c r="E32" s="11">
        <v>3111</v>
      </c>
      <c r="F32" s="11" t="s">
        <v>30</v>
      </c>
      <c r="G32" s="8">
        <v>188110.92</v>
      </c>
      <c r="H32" s="8">
        <v>378260</v>
      </c>
      <c r="I32" s="8">
        <v>378260</v>
      </c>
      <c r="J32" s="66">
        <v>199885</v>
      </c>
      <c r="K32" s="38">
        <v>106</v>
      </c>
      <c r="L32" s="38">
        <v>51</v>
      </c>
    </row>
    <row r="33" spans="2:12" x14ac:dyDescent="0.25">
      <c r="B33" s="11"/>
      <c r="C33" s="11"/>
      <c r="D33" s="11">
        <v>312</v>
      </c>
      <c r="E33" s="11"/>
      <c r="F33" s="11" t="s">
        <v>85</v>
      </c>
      <c r="G33" s="8">
        <v>5985.8</v>
      </c>
      <c r="H33" s="8">
        <v>12542</v>
      </c>
      <c r="I33" s="8">
        <v>12542</v>
      </c>
      <c r="J33" s="66">
        <v>5017</v>
      </c>
      <c r="K33" s="38">
        <v>84</v>
      </c>
      <c r="L33" s="38">
        <v>40</v>
      </c>
    </row>
    <row r="34" spans="2:12" x14ac:dyDescent="0.25">
      <c r="B34" s="11"/>
      <c r="C34" s="11"/>
      <c r="D34" s="11">
        <v>313</v>
      </c>
      <c r="E34" s="11"/>
      <c r="F34" s="11" t="s">
        <v>86</v>
      </c>
      <c r="G34" s="8">
        <v>44322.83</v>
      </c>
      <c r="H34" s="8">
        <v>87000</v>
      </c>
      <c r="I34" s="8">
        <v>87000</v>
      </c>
      <c r="J34" s="66">
        <v>46689</v>
      </c>
      <c r="K34" s="38">
        <v>105</v>
      </c>
      <c r="L34" s="38">
        <v>54</v>
      </c>
    </row>
    <row r="35" spans="2:12" x14ac:dyDescent="0.25">
      <c r="B35" s="11"/>
      <c r="C35" s="11"/>
      <c r="D35" s="11"/>
      <c r="E35" s="11">
        <v>3131</v>
      </c>
      <c r="F35" s="11" t="s">
        <v>87</v>
      </c>
      <c r="G35" s="8">
        <v>13139.98</v>
      </c>
      <c r="H35" s="8">
        <v>39397</v>
      </c>
      <c r="I35" s="8">
        <v>39397</v>
      </c>
      <c r="J35" s="66">
        <v>13734</v>
      </c>
      <c r="K35" s="38">
        <v>105</v>
      </c>
      <c r="L35" s="38">
        <v>35</v>
      </c>
    </row>
    <row r="36" spans="2:12" x14ac:dyDescent="0.25">
      <c r="B36" s="11"/>
      <c r="C36" s="11"/>
      <c r="D36" s="11"/>
      <c r="E36" s="11">
        <v>3132</v>
      </c>
      <c r="F36" s="11" t="s">
        <v>88</v>
      </c>
      <c r="G36" s="8">
        <v>31182.65</v>
      </c>
      <c r="H36" s="8">
        <v>47603</v>
      </c>
      <c r="I36" s="8">
        <v>47603</v>
      </c>
      <c r="J36" s="66">
        <v>32955</v>
      </c>
      <c r="K36" s="38">
        <v>106</v>
      </c>
      <c r="L36" s="38">
        <v>69</v>
      </c>
    </row>
    <row r="37" spans="2:12" s="70" customFormat="1" x14ac:dyDescent="0.25">
      <c r="B37" s="19"/>
      <c r="C37" s="19">
        <v>32</v>
      </c>
      <c r="D37" s="73"/>
      <c r="E37" s="73"/>
      <c r="F37" s="19" t="s">
        <v>12</v>
      </c>
      <c r="G37" s="67">
        <v>26400.49</v>
      </c>
      <c r="H37" s="67">
        <f>9556+46188+18023+4645</f>
        <v>78412</v>
      </c>
      <c r="I37" s="67">
        <v>78412</v>
      </c>
      <c r="J37" s="71">
        <v>19217</v>
      </c>
      <c r="K37" s="69">
        <v>73</v>
      </c>
      <c r="L37" s="69">
        <v>25</v>
      </c>
    </row>
    <row r="38" spans="2:12" s="70" customFormat="1" x14ac:dyDescent="0.25">
      <c r="B38" s="19"/>
      <c r="C38" s="19"/>
      <c r="D38" s="19">
        <v>321</v>
      </c>
      <c r="E38" s="19"/>
      <c r="F38" s="19" t="s">
        <v>31</v>
      </c>
      <c r="G38" s="67">
        <v>3702.41</v>
      </c>
      <c r="H38" s="67">
        <f>1062+6636+1858</f>
        <v>9556</v>
      </c>
      <c r="I38" s="67">
        <v>9556</v>
      </c>
      <c r="J38" s="71">
        <v>3438</v>
      </c>
      <c r="K38" s="69">
        <v>93</v>
      </c>
      <c r="L38" s="69">
        <v>36</v>
      </c>
    </row>
    <row r="39" spans="2:12" x14ac:dyDescent="0.25">
      <c r="B39" s="11"/>
      <c r="C39" s="11"/>
      <c r="D39" s="11"/>
      <c r="E39" s="11">
        <v>3211</v>
      </c>
      <c r="F39" s="11" t="s">
        <v>113</v>
      </c>
      <c r="G39" s="8"/>
      <c r="H39" s="8">
        <f>664+265+133</f>
        <v>1062</v>
      </c>
      <c r="I39" s="8">
        <v>1062</v>
      </c>
      <c r="J39" s="66"/>
      <c r="K39" s="38"/>
      <c r="L39" s="38"/>
    </row>
    <row r="40" spans="2:12" ht="25.5" x14ac:dyDescent="0.25">
      <c r="B40" s="11"/>
      <c r="C40" s="19"/>
      <c r="D40" s="11"/>
      <c r="E40" s="11">
        <v>3212</v>
      </c>
      <c r="F40" s="29" t="s">
        <v>89</v>
      </c>
      <c r="G40" s="8">
        <v>3702.41</v>
      </c>
      <c r="H40" s="8">
        <f>5521+1115</f>
        <v>6636</v>
      </c>
      <c r="I40" s="8">
        <v>6636</v>
      </c>
      <c r="J40" s="66">
        <v>3438</v>
      </c>
      <c r="K40" s="38">
        <v>93</v>
      </c>
      <c r="L40" s="38">
        <v>52</v>
      </c>
    </row>
    <row r="41" spans="2:12" x14ac:dyDescent="0.25">
      <c r="B41" s="11"/>
      <c r="C41" s="19"/>
      <c r="D41" s="11"/>
      <c r="E41" s="11">
        <v>3213</v>
      </c>
      <c r="F41" s="29" t="s">
        <v>114</v>
      </c>
      <c r="G41" s="8"/>
      <c r="H41" s="8">
        <f>265+1062+531</f>
        <v>1858</v>
      </c>
      <c r="I41" s="8">
        <v>1858</v>
      </c>
      <c r="J41" s="66"/>
      <c r="K41" s="38"/>
      <c r="L41" s="38"/>
    </row>
    <row r="42" spans="2:12" s="70" customFormat="1" x14ac:dyDescent="0.25">
      <c r="B42" s="19"/>
      <c r="C42" s="19"/>
      <c r="D42" s="19">
        <v>322</v>
      </c>
      <c r="E42" s="19"/>
      <c r="F42" s="72" t="s">
        <v>90</v>
      </c>
      <c r="G42" s="67">
        <v>11451.49</v>
      </c>
      <c r="H42" s="67">
        <f>1991+1062+8760+9291+4645+4612+7167+2671+3318+33+2638</f>
        <v>46188</v>
      </c>
      <c r="I42" s="67">
        <v>46188</v>
      </c>
      <c r="J42" s="71">
        <v>7807</v>
      </c>
      <c r="K42" s="69">
        <v>68</v>
      </c>
      <c r="L42" s="69">
        <v>17</v>
      </c>
    </row>
    <row r="43" spans="2:12" x14ac:dyDescent="0.25">
      <c r="B43" s="11"/>
      <c r="C43" s="19"/>
      <c r="D43" s="11"/>
      <c r="E43" s="11">
        <v>3221</v>
      </c>
      <c r="F43" s="29" t="s">
        <v>91</v>
      </c>
      <c r="G43" s="8">
        <v>560.54</v>
      </c>
      <c r="H43" s="8">
        <v>1991</v>
      </c>
      <c r="I43" s="8">
        <v>1991</v>
      </c>
      <c r="J43" s="38">
        <v>870</v>
      </c>
      <c r="K43" s="38">
        <v>155</v>
      </c>
      <c r="L43" s="38">
        <v>44</v>
      </c>
    </row>
    <row r="44" spans="2:12" ht="14.25" customHeight="1" x14ac:dyDescent="0.25">
      <c r="B44" s="11"/>
      <c r="C44" s="19"/>
      <c r="D44" s="11"/>
      <c r="E44" s="11">
        <v>3222</v>
      </c>
      <c r="F44" s="29" t="s">
        <v>92</v>
      </c>
      <c r="G44" s="8">
        <v>355</v>
      </c>
      <c r="H44" s="8">
        <v>1062</v>
      </c>
      <c r="I44" s="8">
        <v>1062</v>
      </c>
      <c r="J44" s="38">
        <v>614</v>
      </c>
      <c r="K44" s="38">
        <v>173</v>
      </c>
      <c r="L44" s="38">
        <v>58</v>
      </c>
    </row>
    <row r="45" spans="2:12" x14ac:dyDescent="0.25">
      <c r="B45" s="11"/>
      <c r="C45" s="19"/>
      <c r="D45" s="11"/>
      <c r="E45" s="11">
        <v>3223</v>
      </c>
      <c r="F45" s="29" t="s">
        <v>93</v>
      </c>
      <c r="G45" s="8">
        <v>8356.98</v>
      </c>
      <c r="H45" s="8">
        <f>8760+7167</f>
        <v>15927</v>
      </c>
      <c r="I45" s="8">
        <v>15927</v>
      </c>
      <c r="J45" s="66">
        <v>3198.2</v>
      </c>
      <c r="K45" s="38">
        <v>38</v>
      </c>
      <c r="L45" s="38">
        <v>20</v>
      </c>
    </row>
    <row r="46" spans="2:12" ht="25.5" x14ac:dyDescent="0.25">
      <c r="B46" s="11"/>
      <c r="C46" s="19"/>
      <c r="D46" s="11"/>
      <c r="E46" s="11">
        <v>3224</v>
      </c>
      <c r="F46" s="29" t="s">
        <v>94</v>
      </c>
      <c r="G46" s="8">
        <v>1018</v>
      </c>
      <c r="H46" s="8">
        <v>9291</v>
      </c>
      <c r="I46" s="8">
        <v>9291</v>
      </c>
      <c r="J46" s="66">
        <v>1098</v>
      </c>
      <c r="K46" s="38">
        <v>108</v>
      </c>
      <c r="L46" s="38">
        <v>12</v>
      </c>
    </row>
    <row r="47" spans="2:12" x14ac:dyDescent="0.25">
      <c r="B47" s="11"/>
      <c r="C47" s="19"/>
      <c r="D47" s="11"/>
      <c r="E47" s="11">
        <v>3225</v>
      </c>
      <c r="F47" s="29" t="s">
        <v>95</v>
      </c>
      <c r="G47" s="8">
        <v>214.02</v>
      </c>
      <c r="H47" s="8">
        <v>4645</v>
      </c>
      <c r="I47" s="8">
        <v>4645</v>
      </c>
      <c r="J47" s="38">
        <v>99</v>
      </c>
      <c r="K47" s="38">
        <v>46</v>
      </c>
      <c r="L47" s="38">
        <v>2</v>
      </c>
    </row>
    <row r="48" spans="2:12" x14ac:dyDescent="0.25">
      <c r="B48" s="11"/>
      <c r="C48" s="19"/>
      <c r="D48" s="11"/>
      <c r="E48" s="11">
        <v>3227</v>
      </c>
      <c r="F48" s="29" t="s">
        <v>96</v>
      </c>
      <c r="G48" s="8">
        <v>946.81</v>
      </c>
      <c r="H48" s="8">
        <f>4612+2671+3318+33+2638</f>
        <v>13272</v>
      </c>
      <c r="I48" s="8">
        <v>13272</v>
      </c>
      <c r="J48" s="66">
        <v>1927</v>
      </c>
      <c r="K48" s="38">
        <v>203</v>
      </c>
      <c r="L48" s="38">
        <v>15</v>
      </c>
    </row>
    <row r="49" spans="2:12" s="70" customFormat="1" x14ac:dyDescent="0.25">
      <c r="B49" s="19"/>
      <c r="C49" s="19"/>
      <c r="D49" s="19">
        <v>323</v>
      </c>
      <c r="E49" s="19"/>
      <c r="F49" s="72" t="s">
        <v>97</v>
      </c>
      <c r="G49" s="67">
        <v>7323.05</v>
      </c>
      <c r="H49" s="67">
        <f>10060+7963</f>
        <v>18023</v>
      </c>
      <c r="I49" s="67">
        <v>18023</v>
      </c>
      <c r="J49" s="71">
        <v>6727</v>
      </c>
      <c r="K49" s="69">
        <v>92</v>
      </c>
      <c r="L49" s="69">
        <v>37</v>
      </c>
    </row>
    <row r="50" spans="2:12" x14ac:dyDescent="0.25">
      <c r="B50" s="11"/>
      <c r="C50" s="19"/>
      <c r="D50" s="11"/>
      <c r="E50" s="11">
        <v>3231</v>
      </c>
      <c r="F50" s="29" t="s">
        <v>98</v>
      </c>
      <c r="G50" s="8">
        <v>650.79</v>
      </c>
      <c r="H50" s="8">
        <f>1592+265</f>
        <v>1857</v>
      </c>
      <c r="I50" s="8">
        <v>1857</v>
      </c>
      <c r="J50" s="38">
        <v>752</v>
      </c>
      <c r="K50" s="38">
        <v>116</v>
      </c>
      <c r="L50" s="38">
        <v>40</v>
      </c>
    </row>
    <row r="51" spans="2:12" x14ac:dyDescent="0.25">
      <c r="B51" s="11"/>
      <c r="C51" s="19"/>
      <c r="D51" s="11"/>
      <c r="E51" s="11">
        <v>3232</v>
      </c>
      <c r="F51" s="29" t="s">
        <v>99</v>
      </c>
      <c r="G51" s="8">
        <v>2111.7399999999998</v>
      </c>
      <c r="H51" s="8">
        <v>7963</v>
      </c>
      <c r="I51" s="8">
        <v>7963</v>
      </c>
      <c r="J51" s="66">
        <v>1495</v>
      </c>
      <c r="K51" s="38">
        <v>71</v>
      </c>
      <c r="L51" s="38">
        <v>19</v>
      </c>
    </row>
    <row r="52" spans="2:12" x14ac:dyDescent="0.25">
      <c r="B52" s="11"/>
      <c r="C52" s="19"/>
      <c r="D52" s="11"/>
      <c r="E52" s="11">
        <v>3233</v>
      </c>
      <c r="F52" s="29" t="s">
        <v>100</v>
      </c>
      <c r="G52" s="8">
        <v>63.71</v>
      </c>
      <c r="H52" s="8">
        <v>770</v>
      </c>
      <c r="I52" s="8">
        <v>770</v>
      </c>
      <c r="J52" s="38">
        <v>64</v>
      </c>
      <c r="K52" s="38">
        <v>100</v>
      </c>
      <c r="L52" s="38">
        <v>8</v>
      </c>
    </row>
    <row r="53" spans="2:12" x14ac:dyDescent="0.25">
      <c r="B53" s="11"/>
      <c r="C53" s="19"/>
      <c r="D53" s="11"/>
      <c r="E53" s="11">
        <v>3234</v>
      </c>
      <c r="F53" s="29" t="s">
        <v>101</v>
      </c>
      <c r="G53" s="8">
        <v>191.69</v>
      </c>
      <c r="H53" s="8">
        <v>1195</v>
      </c>
      <c r="I53" s="8">
        <v>1195</v>
      </c>
      <c r="J53" s="38">
        <v>91</v>
      </c>
      <c r="K53" s="38">
        <v>47</v>
      </c>
      <c r="L53" s="38">
        <v>8</v>
      </c>
    </row>
    <row r="54" spans="2:12" x14ac:dyDescent="0.25">
      <c r="B54" s="11"/>
      <c r="C54" s="19"/>
      <c r="D54" s="11"/>
      <c r="E54" s="11">
        <v>3236</v>
      </c>
      <c r="F54" s="29" t="s">
        <v>102</v>
      </c>
      <c r="G54" s="8">
        <v>1094.96</v>
      </c>
      <c r="H54" s="8">
        <v>531</v>
      </c>
      <c r="I54" s="8">
        <v>531</v>
      </c>
      <c r="J54" s="38">
        <v>60</v>
      </c>
      <c r="K54" s="38">
        <v>5</v>
      </c>
      <c r="L54" s="38">
        <v>11</v>
      </c>
    </row>
    <row r="55" spans="2:12" x14ac:dyDescent="0.25">
      <c r="B55" s="11"/>
      <c r="C55" s="19"/>
      <c r="D55" s="11"/>
      <c r="E55" s="11">
        <v>3238</v>
      </c>
      <c r="F55" s="29" t="s">
        <v>103</v>
      </c>
      <c r="G55" s="8">
        <v>1136.19</v>
      </c>
      <c r="H55" s="8">
        <v>3318</v>
      </c>
      <c r="I55" s="8">
        <v>3318</v>
      </c>
      <c r="J55" s="66">
        <v>1838</v>
      </c>
      <c r="K55" s="38">
        <v>162</v>
      </c>
      <c r="L55" s="38">
        <v>55</v>
      </c>
    </row>
    <row r="56" spans="2:12" x14ac:dyDescent="0.25">
      <c r="B56" s="11"/>
      <c r="C56" s="19"/>
      <c r="D56" s="11"/>
      <c r="E56" s="11">
        <v>3239</v>
      </c>
      <c r="F56" s="29" t="s">
        <v>115</v>
      </c>
      <c r="G56" s="8"/>
      <c r="H56" s="8">
        <f>2124+265</f>
        <v>2389</v>
      </c>
      <c r="I56" s="8">
        <v>2239</v>
      </c>
      <c r="J56" s="66"/>
      <c r="K56" s="38"/>
      <c r="L56" s="38"/>
    </row>
    <row r="57" spans="2:12" x14ac:dyDescent="0.25">
      <c r="B57" s="11"/>
      <c r="C57" s="19"/>
      <c r="D57" s="11"/>
      <c r="E57" s="11">
        <v>3292</v>
      </c>
      <c r="F57" s="29" t="s">
        <v>105</v>
      </c>
      <c r="G57" s="8">
        <v>1095.44</v>
      </c>
      <c r="H57" s="8">
        <f>2654+796</f>
        <v>3450</v>
      </c>
      <c r="I57" s="8">
        <f>2654+796</f>
        <v>3450</v>
      </c>
      <c r="J57" s="66">
        <v>1126</v>
      </c>
      <c r="K57" s="38">
        <v>103</v>
      </c>
      <c r="L57" s="38">
        <v>33</v>
      </c>
    </row>
    <row r="58" spans="2:12" x14ac:dyDescent="0.25">
      <c r="B58" s="11"/>
      <c r="C58" s="19"/>
      <c r="D58" s="11"/>
      <c r="E58" s="11">
        <v>3293</v>
      </c>
      <c r="F58" s="29" t="s">
        <v>116</v>
      </c>
      <c r="G58" s="8"/>
      <c r="H58" s="8">
        <v>664</v>
      </c>
      <c r="I58" s="8">
        <v>664</v>
      </c>
      <c r="J58" s="66"/>
      <c r="K58" s="38"/>
      <c r="L58" s="38"/>
    </row>
    <row r="59" spans="2:12" x14ac:dyDescent="0.25">
      <c r="B59" s="11"/>
      <c r="C59" s="19"/>
      <c r="D59" s="11"/>
      <c r="E59" s="11">
        <v>3294</v>
      </c>
      <c r="F59" s="29" t="s">
        <v>117</v>
      </c>
      <c r="G59" s="8"/>
      <c r="H59" s="8">
        <v>133</v>
      </c>
      <c r="I59" s="8">
        <v>133</v>
      </c>
      <c r="J59" s="66"/>
      <c r="K59" s="38"/>
      <c r="L59" s="38"/>
    </row>
    <row r="60" spans="2:12" x14ac:dyDescent="0.25">
      <c r="B60" s="11"/>
      <c r="C60" s="19"/>
      <c r="D60" s="11"/>
      <c r="E60" s="11">
        <v>3299</v>
      </c>
      <c r="F60" s="29" t="s">
        <v>104</v>
      </c>
      <c r="G60" s="8">
        <v>2828.1</v>
      </c>
      <c r="H60" s="8">
        <f>133+265</f>
        <v>398</v>
      </c>
      <c r="I60" s="8">
        <f>133+265</f>
        <v>398</v>
      </c>
      <c r="J60" s="38">
        <v>120</v>
      </c>
      <c r="K60" s="38">
        <v>4</v>
      </c>
      <c r="L60" s="38">
        <v>30</v>
      </c>
    </row>
    <row r="61" spans="2:12" s="70" customFormat="1" x14ac:dyDescent="0.25">
      <c r="B61" s="19"/>
      <c r="C61" s="19">
        <v>34</v>
      </c>
      <c r="D61" s="19"/>
      <c r="E61" s="19"/>
      <c r="F61" s="72" t="s">
        <v>108</v>
      </c>
      <c r="G61" s="67">
        <v>702.27</v>
      </c>
      <c r="H61" s="67">
        <f>1593+265+133</f>
        <v>1991</v>
      </c>
      <c r="I61" s="67">
        <f>1593+265+133</f>
        <v>1991</v>
      </c>
      <c r="J61" s="69">
        <v>518</v>
      </c>
      <c r="K61" s="69">
        <v>74</v>
      </c>
      <c r="L61" s="69">
        <v>26</v>
      </c>
    </row>
    <row r="62" spans="2:12" s="70" customFormat="1" x14ac:dyDescent="0.25">
      <c r="B62" s="19"/>
      <c r="C62" s="19"/>
      <c r="D62" s="19">
        <v>343</v>
      </c>
      <c r="E62" s="19"/>
      <c r="F62" s="72" t="s">
        <v>107</v>
      </c>
      <c r="G62" s="67">
        <v>702</v>
      </c>
      <c r="H62" s="67">
        <v>1991</v>
      </c>
      <c r="I62" s="67">
        <v>1991</v>
      </c>
      <c r="J62" s="69">
        <v>518</v>
      </c>
      <c r="K62" s="69">
        <v>74</v>
      </c>
      <c r="L62" s="69">
        <v>26</v>
      </c>
    </row>
    <row r="63" spans="2:12" x14ac:dyDescent="0.25">
      <c r="B63" s="11"/>
      <c r="C63" s="19"/>
      <c r="D63" s="11"/>
      <c r="E63" s="11">
        <v>3431</v>
      </c>
      <c r="F63" s="29" t="s">
        <v>106</v>
      </c>
      <c r="G63" s="8">
        <v>702</v>
      </c>
      <c r="H63" s="8">
        <v>1858</v>
      </c>
      <c r="I63" s="8">
        <v>1858</v>
      </c>
      <c r="J63" s="38">
        <v>518</v>
      </c>
      <c r="K63" s="38">
        <v>74</v>
      </c>
      <c r="L63" s="38">
        <v>28</v>
      </c>
    </row>
    <row r="64" spans="2:12" x14ac:dyDescent="0.25">
      <c r="B64" s="11"/>
      <c r="C64" s="19"/>
      <c r="D64" s="11"/>
      <c r="E64" s="11">
        <v>3434</v>
      </c>
      <c r="F64" s="29" t="s">
        <v>118</v>
      </c>
      <c r="G64" s="8"/>
      <c r="H64" s="8">
        <v>133</v>
      </c>
      <c r="I64" s="8">
        <v>133</v>
      </c>
      <c r="J64" s="38"/>
      <c r="K64" s="38"/>
      <c r="L64" s="38"/>
    </row>
    <row r="65" spans="2:12" s="70" customFormat="1" x14ac:dyDescent="0.25">
      <c r="B65" s="13">
        <v>4</v>
      </c>
      <c r="C65" s="13"/>
      <c r="D65" s="13"/>
      <c r="E65" s="13"/>
      <c r="F65" s="17" t="s">
        <v>6</v>
      </c>
      <c r="G65" s="67">
        <v>770</v>
      </c>
      <c r="H65" s="67">
        <f>21263+2654</f>
        <v>23917</v>
      </c>
      <c r="I65" s="67">
        <f>21263+2654</f>
        <v>23917</v>
      </c>
      <c r="J65" s="69">
        <v>625</v>
      </c>
      <c r="K65" s="69">
        <v>81</v>
      </c>
      <c r="L65" s="69">
        <v>3</v>
      </c>
    </row>
    <row r="66" spans="2:12" s="70" customFormat="1" ht="25.5" x14ac:dyDescent="0.25">
      <c r="B66" s="10"/>
      <c r="C66" s="10">
        <v>42</v>
      </c>
      <c r="D66" s="10"/>
      <c r="E66" s="10"/>
      <c r="F66" s="72" t="s">
        <v>111</v>
      </c>
      <c r="G66" s="67">
        <v>769.68</v>
      </c>
      <c r="H66" s="67">
        <f>2150+1195+1327+3982+12609</f>
        <v>21263</v>
      </c>
      <c r="I66" s="67">
        <f>2150+1195+1327+3982+12609</f>
        <v>21263</v>
      </c>
      <c r="J66" s="69">
        <v>625</v>
      </c>
      <c r="K66" s="69">
        <v>81</v>
      </c>
      <c r="L66" s="69">
        <v>3</v>
      </c>
    </row>
    <row r="67" spans="2:12" s="70" customFormat="1" x14ac:dyDescent="0.25">
      <c r="B67" s="10"/>
      <c r="C67" s="10"/>
      <c r="D67" s="19">
        <v>422</v>
      </c>
      <c r="E67" s="19"/>
      <c r="F67" s="19" t="s">
        <v>109</v>
      </c>
      <c r="G67" s="67"/>
      <c r="H67" s="67">
        <f>2150+1195+1327+3982</f>
        <v>8654</v>
      </c>
      <c r="I67" s="67">
        <f>2150+1195+1327+3982</f>
        <v>8654</v>
      </c>
      <c r="J67" s="69"/>
      <c r="K67" s="69"/>
      <c r="L67" s="69"/>
    </row>
    <row r="68" spans="2:12" x14ac:dyDescent="0.25">
      <c r="B68" s="14"/>
      <c r="C68" s="14"/>
      <c r="D68" s="11"/>
      <c r="E68" s="11">
        <v>4221</v>
      </c>
      <c r="F68" s="11" t="s">
        <v>110</v>
      </c>
      <c r="G68" s="8"/>
      <c r="H68" s="8">
        <f>1194+1195</f>
        <v>2389</v>
      </c>
      <c r="I68" s="8">
        <f>1194+1195</f>
        <v>2389</v>
      </c>
      <c r="J68" s="38">
        <v>625</v>
      </c>
      <c r="K68" s="38"/>
      <c r="L68" s="38">
        <v>26</v>
      </c>
    </row>
    <row r="69" spans="2:12" x14ac:dyDescent="0.25">
      <c r="B69" s="14"/>
      <c r="C69" s="14"/>
      <c r="D69" s="11"/>
      <c r="E69" s="11">
        <v>4222</v>
      </c>
      <c r="F69" s="11" t="s">
        <v>119</v>
      </c>
      <c r="G69" s="8"/>
      <c r="H69" s="8">
        <f>292+1327</f>
        <v>1619</v>
      </c>
      <c r="I69" s="8">
        <f>292+1327</f>
        <v>1619</v>
      </c>
      <c r="J69" s="38"/>
      <c r="K69" s="38"/>
      <c r="L69" s="38"/>
    </row>
    <row r="70" spans="2:12" x14ac:dyDescent="0.25">
      <c r="B70" s="14"/>
      <c r="C70" s="14"/>
      <c r="D70" s="11"/>
      <c r="E70" s="11">
        <v>4223</v>
      </c>
      <c r="F70" s="11" t="s">
        <v>120</v>
      </c>
      <c r="G70" s="8"/>
      <c r="H70" s="8">
        <v>664</v>
      </c>
      <c r="I70" s="8">
        <v>664</v>
      </c>
      <c r="J70" s="38"/>
      <c r="K70" s="38"/>
      <c r="L70" s="38"/>
    </row>
    <row r="71" spans="2:12" x14ac:dyDescent="0.25">
      <c r="B71" s="14"/>
      <c r="C71" s="14"/>
      <c r="D71" s="11"/>
      <c r="E71" s="11">
        <v>4225</v>
      </c>
      <c r="F71" s="11" t="s">
        <v>121</v>
      </c>
      <c r="G71" s="8"/>
      <c r="H71" s="8">
        <v>3982</v>
      </c>
      <c r="I71" s="8">
        <v>3982</v>
      </c>
      <c r="J71" s="38"/>
      <c r="K71" s="38"/>
      <c r="L71" s="38"/>
    </row>
    <row r="72" spans="2:12" x14ac:dyDescent="0.25">
      <c r="B72" s="11"/>
      <c r="C72" s="11"/>
      <c r="D72" s="11"/>
      <c r="E72" s="11">
        <v>4227</v>
      </c>
      <c r="F72" s="11" t="s">
        <v>112</v>
      </c>
      <c r="G72" s="8">
        <v>770</v>
      </c>
      <c r="H72" s="8"/>
      <c r="I72" s="8"/>
      <c r="J72" s="38"/>
      <c r="K72" s="38"/>
      <c r="L72" s="38"/>
    </row>
    <row r="73" spans="2:12" s="70" customFormat="1" x14ac:dyDescent="0.25">
      <c r="B73" s="13"/>
      <c r="C73" s="13"/>
      <c r="D73" s="13">
        <v>423</v>
      </c>
      <c r="E73" s="13"/>
      <c r="F73" s="17" t="s">
        <v>125</v>
      </c>
      <c r="G73" s="67"/>
      <c r="H73" s="67">
        <v>12609</v>
      </c>
      <c r="I73" s="67">
        <v>12609</v>
      </c>
      <c r="J73" s="69"/>
      <c r="K73" s="69"/>
      <c r="L73" s="69"/>
    </row>
    <row r="74" spans="2:12" x14ac:dyDescent="0.25">
      <c r="B74" s="14"/>
      <c r="C74" s="14"/>
      <c r="D74" s="14"/>
      <c r="E74" s="14">
        <v>4231</v>
      </c>
      <c r="F74" s="29" t="s">
        <v>122</v>
      </c>
      <c r="G74" s="8"/>
      <c r="H74" s="8">
        <v>12609</v>
      </c>
      <c r="I74" s="8">
        <v>12609</v>
      </c>
      <c r="J74" s="38"/>
      <c r="K74" s="38"/>
      <c r="L74" s="38"/>
    </row>
    <row r="75" spans="2:12" s="70" customFormat="1" ht="25.5" x14ac:dyDescent="0.25">
      <c r="B75" s="10"/>
      <c r="C75" s="10">
        <v>45</v>
      </c>
      <c r="D75" s="10"/>
      <c r="E75" s="10"/>
      <c r="F75" s="72" t="s">
        <v>123</v>
      </c>
      <c r="G75" s="67"/>
      <c r="H75" s="67">
        <v>2654</v>
      </c>
      <c r="I75" s="67">
        <v>2654</v>
      </c>
      <c r="J75" s="69"/>
      <c r="K75" s="69"/>
      <c r="L75" s="69"/>
    </row>
    <row r="76" spans="2:12" s="70" customFormat="1" x14ac:dyDescent="0.25">
      <c r="B76" s="10"/>
      <c r="C76" s="10"/>
      <c r="D76" s="10">
        <v>453</v>
      </c>
      <c r="E76" s="10"/>
      <c r="F76" s="72" t="s">
        <v>124</v>
      </c>
      <c r="G76" s="67"/>
      <c r="H76" s="67">
        <v>2654</v>
      </c>
      <c r="I76" s="67">
        <v>2654</v>
      </c>
      <c r="J76" s="69"/>
      <c r="K76" s="69"/>
      <c r="L76" s="69"/>
    </row>
    <row r="77" spans="2:12" x14ac:dyDescent="0.25">
      <c r="B77" s="14"/>
      <c r="C77" s="14"/>
      <c r="D77" s="11"/>
      <c r="E77" s="11">
        <v>4531</v>
      </c>
      <c r="F77" s="11" t="s">
        <v>124</v>
      </c>
      <c r="G77" s="8"/>
      <c r="H77" s="8">
        <v>2654</v>
      </c>
      <c r="I77" s="8">
        <v>2654</v>
      </c>
      <c r="J77" s="38"/>
      <c r="K77" s="38"/>
      <c r="L77" s="38"/>
    </row>
    <row r="80" spans="2:12" ht="15" customHeight="1" x14ac:dyDescent="0.25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2:12" x14ac:dyDescent="0.25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2:12" ht="4.5" customHeight="1" x14ac:dyDescent="0.2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</sheetData>
  <mergeCells count="7">
    <mergeCell ref="B2:L2"/>
    <mergeCell ref="B4:L4"/>
    <mergeCell ref="B6:L6"/>
    <mergeCell ref="B27:F27"/>
    <mergeCell ref="B9:F9"/>
    <mergeCell ref="B26:F26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3"/>
  <sheetViews>
    <sheetView workbookViewId="0">
      <selection activeCell="C48" sqref="C4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8" t="s">
        <v>35</v>
      </c>
      <c r="C2" s="98"/>
      <c r="D2" s="98"/>
      <c r="E2" s="98"/>
      <c r="F2" s="98"/>
      <c r="G2" s="98"/>
      <c r="H2" s="98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33.75" customHeight="1" x14ac:dyDescent="0.25">
      <c r="B4" s="47" t="s">
        <v>7</v>
      </c>
      <c r="C4" s="47" t="s">
        <v>20</v>
      </c>
      <c r="D4" s="47" t="s">
        <v>52</v>
      </c>
      <c r="E4" s="47" t="s">
        <v>49</v>
      </c>
      <c r="F4" s="47" t="s">
        <v>21</v>
      </c>
      <c r="G4" s="47" t="s">
        <v>22</v>
      </c>
      <c r="H4" s="47" t="s">
        <v>50</v>
      </c>
    </row>
    <row r="5" spans="2:8" x14ac:dyDescent="0.25">
      <c r="B5" s="47">
        <v>1</v>
      </c>
      <c r="C5" s="51">
        <v>2</v>
      </c>
      <c r="D5" s="51">
        <v>3</v>
      </c>
      <c r="E5" s="51">
        <v>4</v>
      </c>
      <c r="F5" s="51">
        <v>5</v>
      </c>
      <c r="G5" s="51" t="s">
        <v>32</v>
      </c>
      <c r="H5" s="51" t="s">
        <v>33</v>
      </c>
    </row>
    <row r="6" spans="2:8" x14ac:dyDescent="0.25">
      <c r="B6" s="10" t="s">
        <v>46</v>
      </c>
      <c r="C6" s="82">
        <v>258159</v>
      </c>
      <c r="D6" s="82">
        <v>595394</v>
      </c>
      <c r="E6" s="82">
        <v>595394</v>
      </c>
      <c r="F6" s="82">
        <v>276122</v>
      </c>
      <c r="G6" s="38">
        <v>107</v>
      </c>
      <c r="H6" s="38">
        <v>46</v>
      </c>
    </row>
    <row r="7" spans="2:8" s="70" customFormat="1" x14ac:dyDescent="0.25">
      <c r="B7" s="10" t="s">
        <v>16</v>
      </c>
      <c r="C7" s="67">
        <v>230633</v>
      </c>
      <c r="D7" s="67">
        <v>507365</v>
      </c>
      <c r="E7" s="67">
        <v>507365</v>
      </c>
      <c r="F7" s="71">
        <v>254012</v>
      </c>
      <c r="G7" s="69">
        <v>110</v>
      </c>
      <c r="H7" s="69">
        <v>50</v>
      </c>
    </row>
    <row r="8" spans="2:8" x14ac:dyDescent="0.25">
      <c r="B8" s="80" t="s">
        <v>126</v>
      </c>
      <c r="C8" s="8">
        <v>230633</v>
      </c>
      <c r="D8" s="8">
        <v>507365</v>
      </c>
      <c r="E8" s="8">
        <f>347589+159776</f>
        <v>507365</v>
      </c>
      <c r="F8" s="66">
        <v>254011.88</v>
      </c>
      <c r="G8" s="38">
        <v>110</v>
      </c>
      <c r="H8" s="38">
        <v>50</v>
      </c>
    </row>
    <row r="9" spans="2:8" s="70" customFormat="1" x14ac:dyDescent="0.25">
      <c r="B9" s="10" t="s">
        <v>18</v>
      </c>
      <c r="C9" s="67">
        <v>2309</v>
      </c>
      <c r="D9" s="67">
        <v>3318</v>
      </c>
      <c r="E9" s="68">
        <v>3318</v>
      </c>
      <c r="F9" s="71">
        <v>2110</v>
      </c>
      <c r="G9" s="69">
        <v>91</v>
      </c>
      <c r="H9" s="69">
        <v>64</v>
      </c>
    </row>
    <row r="10" spans="2:8" x14ac:dyDescent="0.25">
      <c r="B10" s="81" t="s">
        <v>127</v>
      </c>
      <c r="C10" s="8">
        <v>2309</v>
      </c>
      <c r="D10" s="8">
        <v>3318</v>
      </c>
      <c r="E10" s="9">
        <v>3318</v>
      </c>
      <c r="F10" s="66">
        <v>2110</v>
      </c>
      <c r="G10" s="38">
        <v>91</v>
      </c>
      <c r="H10" s="38">
        <v>64</v>
      </c>
    </row>
    <row r="11" spans="2:8" s="70" customFormat="1" x14ac:dyDescent="0.25">
      <c r="B11" s="10" t="s">
        <v>72</v>
      </c>
      <c r="C11" s="67">
        <v>25217</v>
      </c>
      <c r="D11" s="67">
        <v>84678</v>
      </c>
      <c r="E11" s="68">
        <v>84678</v>
      </c>
      <c r="F11" s="71">
        <v>20000</v>
      </c>
      <c r="G11" s="69">
        <v>79</v>
      </c>
      <c r="H11" s="69">
        <v>24</v>
      </c>
    </row>
    <row r="12" spans="2:8" x14ac:dyDescent="0.25">
      <c r="B12" s="81" t="s">
        <v>129</v>
      </c>
      <c r="C12" s="8">
        <v>25217</v>
      </c>
      <c r="D12" s="8">
        <v>84678</v>
      </c>
      <c r="E12" s="9">
        <v>84678</v>
      </c>
      <c r="F12" s="66">
        <v>20000</v>
      </c>
      <c r="G12" s="38">
        <v>79</v>
      </c>
      <c r="H12" s="38">
        <v>24</v>
      </c>
    </row>
    <row r="13" spans="2:8" s="70" customFormat="1" x14ac:dyDescent="0.25">
      <c r="B13" s="10" t="s">
        <v>73</v>
      </c>
      <c r="C13" s="67"/>
      <c r="D13" s="67">
        <v>33</v>
      </c>
      <c r="E13" s="68">
        <v>33</v>
      </c>
      <c r="F13" s="69"/>
      <c r="G13" s="69"/>
      <c r="H13" s="69"/>
    </row>
    <row r="14" spans="2:8" x14ac:dyDescent="0.25">
      <c r="B14" s="81" t="s">
        <v>128</v>
      </c>
      <c r="C14" s="8"/>
      <c r="D14" s="8">
        <v>33</v>
      </c>
      <c r="E14" s="9">
        <v>33</v>
      </c>
      <c r="F14" s="38"/>
      <c r="G14" s="38"/>
      <c r="H14" s="38"/>
    </row>
    <row r="15" spans="2:8" s="70" customFormat="1" x14ac:dyDescent="0.25">
      <c r="B15" s="10" t="s">
        <v>16</v>
      </c>
      <c r="C15" s="67">
        <v>230633</v>
      </c>
      <c r="D15" s="67">
        <v>507365</v>
      </c>
      <c r="E15" s="67">
        <v>507365</v>
      </c>
      <c r="F15" s="71">
        <v>268485</v>
      </c>
      <c r="G15" s="69">
        <v>116</v>
      </c>
      <c r="H15" s="69">
        <v>53</v>
      </c>
    </row>
    <row r="16" spans="2:8" x14ac:dyDescent="0.25">
      <c r="B16" s="10" t="s">
        <v>130</v>
      </c>
      <c r="C16" s="8">
        <v>220682</v>
      </c>
      <c r="D16" s="8">
        <v>347589</v>
      </c>
      <c r="E16" s="8">
        <v>347589</v>
      </c>
      <c r="F16" s="66">
        <v>227178</v>
      </c>
      <c r="G16" s="38">
        <v>103</v>
      </c>
      <c r="H16" s="38">
        <v>65</v>
      </c>
    </row>
    <row r="17" spans="2:8" x14ac:dyDescent="0.25">
      <c r="B17" s="10" t="s">
        <v>142</v>
      </c>
      <c r="C17" s="8">
        <v>220682</v>
      </c>
      <c r="D17" s="8">
        <v>347589</v>
      </c>
      <c r="E17" s="8">
        <v>347589</v>
      </c>
      <c r="F17" s="66">
        <v>227178</v>
      </c>
      <c r="G17" s="38">
        <v>103</v>
      </c>
      <c r="H17" s="38">
        <v>65</v>
      </c>
    </row>
    <row r="18" spans="2:8" s="70" customFormat="1" x14ac:dyDescent="0.25">
      <c r="B18" s="10" t="s">
        <v>137</v>
      </c>
      <c r="C18" s="67">
        <f>175863+13019+29730</f>
        <v>218612</v>
      </c>
      <c r="D18" s="67">
        <f>246592+24243+38483</f>
        <v>309318</v>
      </c>
      <c r="E18" s="67">
        <f>246592+24243+38483</f>
        <v>309318</v>
      </c>
      <c r="F18" s="71">
        <v>216736</v>
      </c>
      <c r="G18" s="69">
        <v>99</v>
      </c>
      <c r="H18" s="69">
        <v>70</v>
      </c>
    </row>
    <row r="19" spans="2:8" s="79" customFormat="1" x14ac:dyDescent="0.25">
      <c r="B19" s="10" t="s">
        <v>138</v>
      </c>
      <c r="C19" s="67">
        <f>1814+256</f>
        <v>2070</v>
      </c>
      <c r="D19" s="67">
        <f>664+265+133+5521+265+1062+664+664+663+1062+3982+4778+2654+2655+3982+2654+1991+4612</f>
        <v>38271</v>
      </c>
      <c r="E19" s="68">
        <v>38271</v>
      </c>
      <c r="F19" s="78">
        <v>10442</v>
      </c>
      <c r="G19" s="85">
        <v>504</v>
      </c>
      <c r="H19" s="85">
        <v>27</v>
      </c>
    </row>
    <row r="20" spans="2:8" x14ac:dyDescent="0.25">
      <c r="B20" s="10" t="s">
        <v>131</v>
      </c>
      <c r="C20" s="66">
        <v>9951</v>
      </c>
      <c r="D20" s="66">
        <v>157626</v>
      </c>
      <c r="E20" s="66">
        <v>157626</v>
      </c>
      <c r="F20" s="66">
        <v>41307</v>
      </c>
      <c r="G20" s="38">
        <v>415</v>
      </c>
      <c r="H20" s="38">
        <v>26</v>
      </c>
    </row>
    <row r="21" spans="2:8" x14ac:dyDescent="0.25">
      <c r="B21" s="10" t="s">
        <v>142</v>
      </c>
      <c r="C21" s="66">
        <v>9951</v>
      </c>
      <c r="D21" s="66">
        <v>157626</v>
      </c>
      <c r="E21" s="66">
        <v>157626</v>
      </c>
      <c r="F21" s="66">
        <f>24377.55+5016.9+4262.41+567+87.58+5231.79+1245.62+517.72</f>
        <v>41306.570000000007</v>
      </c>
      <c r="G21" s="38">
        <v>415</v>
      </c>
      <c r="H21" s="38">
        <v>26</v>
      </c>
    </row>
    <row r="22" spans="2:8" x14ac:dyDescent="0.25">
      <c r="B22" s="14" t="s">
        <v>137</v>
      </c>
      <c r="C22" s="66">
        <v>5256</v>
      </c>
      <c r="D22" s="66">
        <v>131092</v>
      </c>
      <c r="E22" s="66">
        <v>131092</v>
      </c>
      <c r="F22" s="66">
        <f>24377.55+5016.9+4262.41</f>
        <v>33656.86</v>
      </c>
      <c r="G22" s="38">
        <v>640</v>
      </c>
      <c r="H22" s="38">
        <v>26</v>
      </c>
    </row>
    <row r="23" spans="2:8" x14ac:dyDescent="0.25">
      <c r="B23" s="14" t="s">
        <v>138</v>
      </c>
      <c r="C23" s="66">
        <v>4695</v>
      </c>
      <c r="D23" s="66">
        <v>24543</v>
      </c>
      <c r="E23" s="66">
        <v>24543</v>
      </c>
      <c r="F23" s="66">
        <f>567+87.58+5231.79+1245.62</f>
        <v>7131.99</v>
      </c>
      <c r="G23" s="38">
        <v>152</v>
      </c>
      <c r="H23" s="38">
        <v>29</v>
      </c>
    </row>
    <row r="24" spans="2:8" x14ac:dyDescent="0.25">
      <c r="B24" s="14" t="s">
        <v>139</v>
      </c>
      <c r="C24" s="38"/>
      <c r="D24" s="66">
        <v>1991</v>
      </c>
      <c r="E24" s="66">
        <v>1991</v>
      </c>
      <c r="F24" s="38">
        <v>518</v>
      </c>
      <c r="G24" s="38"/>
      <c r="H24" s="38"/>
    </row>
    <row r="25" spans="2:8" s="70" customFormat="1" ht="25.5" x14ac:dyDescent="0.25">
      <c r="B25" s="10" t="s">
        <v>144</v>
      </c>
      <c r="C25" s="69"/>
      <c r="D25" s="71">
        <f>1194+292+664</f>
        <v>2150</v>
      </c>
      <c r="E25" s="71">
        <v>2150</v>
      </c>
      <c r="F25" s="69"/>
      <c r="G25" s="69"/>
      <c r="H25" s="69"/>
    </row>
    <row r="26" spans="2:8" x14ac:dyDescent="0.25">
      <c r="B26" s="10" t="s">
        <v>132</v>
      </c>
      <c r="C26" s="69">
        <v>947</v>
      </c>
      <c r="D26" s="71">
        <v>3318</v>
      </c>
      <c r="E26" s="71">
        <v>3318</v>
      </c>
      <c r="F26" s="69"/>
      <c r="G26" s="38"/>
      <c r="H26" s="38"/>
    </row>
    <row r="27" spans="2:8" x14ac:dyDescent="0.25">
      <c r="B27" s="10" t="s">
        <v>142</v>
      </c>
      <c r="C27" s="69">
        <v>947</v>
      </c>
      <c r="D27" s="71">
        <v>3318</v>
      </c>
      <c r="E27" s="71">
        <v>3318</v>
      </c>
      <c r="F27" s="38"/>
      <c r="G27" s="38"/>
      <c r="H27" s="38"/>
    </row>
    <row r="28" spans="2:8" s="70" customFormat="1" x14ac:dyDescent="0.25">
      <c r="B28" s="10" t="s">
        <v>138</v>
      </c>
      <c r="C28" s="69">
        <v>947</v>
      </c>
      <c r="D28" s="71">
        <v>3318</v>
      </c>
      <c r="E28" s="71">
        <v>3318</v>
      </c>
      <c r="F28" s="69"/>
      <c r="G28" s="69"/>
      <c r="H28" s="69"/>
    </row>
    <row r="29" spans="2:8" ht="15.75" x14ac:dyDescent="0.25">
      <c r="B29" s="74" t="s">
        <v>133</v>
      </c>
      <c r="C29" s="74"/>
      <c r="D29" s="74">
        <v>33</v>
      </c>
      <c r="E29" s="74">
        <v>33</v>
      </c>
      <c r="F29" s="74"/>
      <c r="G29" s="38"/>
      <c r="H29" s="38"/>
    </row>
    <row r="30" spans="2:8" s="70" customFormat="1" x14ac:dyDescent="0.25">
      <c r="B30" s="10" t="s">
        <v>142</v>
      </c>
      <c r="C30" s="69"/>
      <c r="D30" s="69">
        <v>33</v>
      </c>
      <c r="E30" s="69">
        <v>33</v>
      </c>
      <c r="F30" s="69"/>
      <c r="G30" s="69"/>
      <c r="H30" s="69"/>
    </row>
    <row r="31" spans="2:8" s="70" customFormat="1" x14ac:dyDescent="0.25">
      <c r="B31" s="10" t="s">
        <v>138</v>
      </c>
      <c r="C31" s="69"/>
      <c r="D31" s="69">
        <v>33</v>
      </c>
      <c r="E31" s="69">
        <v>33</v>
      </c>
      <c r="F31" s="69"/>
      <c r="G31" s="69"/>
      <c r="H31" s="69"/>
    </row>
    <row r="32" spans="2:8" ht="15.75" x14ac:dyDescent="0.25">
      <c r="B32" s="74" t="s">
        <v>134</v>
      </c>
      <c r="C32" s="77">
        <v>34712</v>
      </c>
      <c r="D32" s="77">
        <v>84678</v>
      </c>
      <c r="E32" s="77">
        <v>84678</v>
      </c>
      <c r="F32" s="77">
        <v>3466</v>
      </c>
      <c r="G32" s="38">
        <v>10</v>
      </c>
      <c r="H32" s="38">
        <v>4</v>
      </c>
    </row>
    <row r="33" spans="2:8" x14ac:dyDescent="0.25">
      <c r="B33" s="69" t="s">
        <v>76</v>
      </c>
      <c r="C33" s="69"/>
      <c r="D33" s="69"/>
      <c r="E33" s="69"/>
      <c r="F33" s="69"/>
      <c r="G33" s="38"/>
      <c r="H33" s="38"/>
    </row>
    <row r="34" spans="2:8" x14ac:dyDescent="0.25">
      <c r="B34" s="38" t="s">
        <v>142</v>
      </c>
      <c r="C34" s="66">
        <v>33942</v>
      </c>
      <c r="D34" s="66">
        <v>62911</v>
      </c>
      <c r="E34" s="66">
        <v>62911</v>
      </c>
      <c r="F34" s="66">
        <v>2841</v>
      </c>
      <c r="G34" s="38">
        <v>8</v>
      </c>
      <c r="H34" s="38">
        <v>5</v>
      </c>
    </row>
    <row r="35" spans="2:8" x14ac:dyDescent="0.25">
      <c r="B35" s="38" t="s">
        <v>137</v>
      </c>
      <c r="C35" s="66">
        <v>14551</v>
      </c>
      <c r="D35" s="66">
        <v>50664</v>
      </c>
      <c r="E35" s="66">
        <v>50664</v>
      </c>
      <c r="F35" s="66">
        <v>1198</v>
      </c>
      <c r="G35" s="38">
        <v>8</v>
      </c>
      <c r="H35" s="38">
        <v>2</v>
      </c>
    </row>
    <row r="36" spans="2:8" x14ac:dyDescent="0.25">
      <c r="B36" s="38" t="s">
        <v>138</v>
      </c>
      <c r="C36" s="66">
        <f>1889+561+6902+355+1018+214+651+900+64+192+1095+895+1640+888+1425</f>
        <v>18689</v>
      </c>
      <c r="D36" s="66">
        <f>1115+531+2638+1327+1327+5309</f>
        <v>12247</v>
      </c>
      <c r="E36" s="66">
        <v>12247</v>
      </c>
      <c r="F36" s="66">
        <v>1643</v>
      </c>
      <c r="G36" s="38">
        <v>9</v>
      </c>
      <c r="H36" s="38">
        <v>13</v>
      </c>
    </row>
    <row r="37" spans="2:8" x14ac:dyDescent="0.25">
      <c r="B37" s="38" t="s">
        <v>139</v>
      </c>
      <c r="C37" s="66">
        <v>702</v>
      </c>
      <c r="D37" s="66"/>
      <c r="E37" s="66"/>
      <c r="F37" s="66"/>
      <c r="G37" s="38"/>
      <c r="H37" s="38"/>
    </row>
    <row r="38" spans="2:8" x14ac:dyDescent="0.25">
      <c r="B38" s="38" t="s">
        <v>141</v>
      </c>
      <c r="C38" s="66">
        <v>702</v>
      </c>
      <c r="D38" s="66"/>
      <c r="E38" s="66"/>
      <c r="F38" s="66"/>
      <c r="G38" s="38"/>
      <c r="H38" s="38"/>
    </row>
    <row r="39" spans="2:8" s="70" customFormat="1" ht="25.5" x14ac:dyDescent="0.25">
      <c r="B39" s="10" t="s">
        <v>143</v>
      </c>
      <c r="C39" s="71">
        <v>770</v>
      </c>
      <c r="D39" s="71">
        <f>19113+2654</f>
        <v>21767</v>
      </c>
      <c r="E39" s="71">
        <v>21767</v>
      </c>
      <c r="F39" s="71">
        <v>625</v>
      </c>
      <c r="G39" s="69">
        <v>81</v>
      </c>
      <c r="H39" s="69">
        <v>3</v>
      </c>
    </row>
    <row r="40" spans="2:8" ht="25.5" x14ac:dyDescent="0.25">
      <c r="B40" s="10" t="s">
        <v>144</v>
      </c>
      <c r="C40" s="66">
        <v>770</v>
      </c>
      <c r="D40" s="66">
        <f>1195+1327+3982+12609</f>
        <v>19113</v>
      </c>
      <c r="E40" s="66">
        <v>19113</v>
      </c>
      <c r="F40" s="66">
        <v>625</v>
      </c>
      <c r="G40" s="38">
        <v>81</v>
      </c>
      <c r="H40" s="38">
        <v>3</v>
      </c>
    </row>
    <row r="41" spans="2:8" s="70" customFormat="1" ht="25.5" x14ac:dyDescent="0.25">
      <c r="B41" s="10" t="s">
        <v>145</v>
      </c>
      <c r="C41" s="69"/>
      <c r="D41" s="71">
        <v>2654</v>
      </c>
      <c r="E41" s="71">
        <v>2654</v>
      </c>
      <c r="F41" s="69"/>
      <c r="G41" s="69"/>
      <c r="H41" s="69"/>
    </row>
    <row r="42" spans="2:8" x14ac:dyDescent="0.25">
      <c r="C42" s="75"/>
      <c r="D42" s="75"/>
      <c r="F42" s="75"/>
    </row>
    <row r="43" spans="2:8" x14ac:dyDescent="0.25">
      <c r="D43" s="75"/>
      <c r="E43" s="75"/>
      <c r="F43" s="75"/>
    </row>
  </sheetData>
  <mergeCells count="1">
    <mergeCell ref="B2:H2"/>
  </mergeCells>
  <pageMargins left="0.7" right="0.7" top="0.75" bottom="0.75" header="0.3" footer="0.3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1"/>
  <sheetViews>
    <sheetView topLeftCell="B1" workbookViewId="0">
      <selection activeCell="E19" sqref="E1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8" t="s">
        <v>36</v>
      </c>
      <c r="C2" s="98"/>
      <c r="D2" s="98"/>
      <c r="E2" s="98"/>
      <c r="F2" s="98"/>
      <c r="G2" s="98"/>
      <c r="H2" s="98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7" t="s">
        <v>7</v>
      </c>
      <c r="C4" s="47" t="s">
        <v>59</v>
      </c>
      <c r="D4" s="47" t="s">
        <v>52</v>
      </c>
      <c r="E4" s="47" t="s">
        <v>49</v>
      </c>
      <c r="F4" s="47" t="s">
        <v>60</v>
      </c>
      <c r="G4" s="47" t="s">
        <v>22</v>
      </c>
      <c r="H4" s="47" t="s">
        <v>50</v>
      </c>
    </row>
    <row r="5" spans="2:8" x14ac:dyDescent="0.25"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 t="s">
        <v>32</v>
      </c>
      <c r="H5" s="51" t="s">
        <v>33</v>
      </c>
    </row>
    <row r="6" spans="2:8" ht="15.75" customHeight="1" x14ac:dyDescent="0.25">
      <c r="B6" s="10" t="s">
        <v>47</v>
      </c>
      <c r="C6" s="8">
        <v>266292</v>
      </c>
      <c r="D6" s="8">
        <v>595394</v>
      </c>
      <c r="E6" s="8">
        <v>595394</v>
      </c>
      <c r="F6" s="66">
        <v>271951</v>
      </c>
      <c r="G6" s="38">
        <v>102</v>
      </c>
      <c r="H6" s="38">
        <v>46</v>
      </c>
    </row>
    <row r="7" spans="2:8" ht="15.75" customHeight="1" x14ac:dyDescent="0.25">
      <c r="B7" s="10" t="s">
        <v>70</v>
      </c>
      <c r="C7" s="8">
        <v>266292</v>
      </c>
      <c r="D7" s="8">
        <v>595394</v>
      </c>
      <c r="E7" s="8">
        <v>595394</v>
      </c>
      <c r="F7" s="66">
        <v>271951</v>
      </c>
      <c r="G7" s="38">
        <v>102</v>
      </c>
      <c r="H7" s="38">
        <v>46</v>
      </c>
    </row>
    <row r="8" spans="2:8" x14ac:dyDescent="0.25">
      <c r="B8" s="29" t="s">
        <v>71</v>
      </c>
      <c r="C8" s="8">
        <v>266292</v>
      </c>
      <c r="D8" s="8">
        <v>595394</v>
      </c>
      <c r="E8" s="8">
        <v>595394</v>
      </c>
      <c r="F8" s="66">
        <v>271951</v>
      </c>
      <c r="G8" s="38">
        <v>102</v>
      </c>
      <c r="H8" s="38">
        <v>46</v>
      </c>
    </row>
    <row r="9" spans="2:8" x14ac:dyDescent="0.25">
      <c r="B9" s="41"/>
      <c r="C9" s="41"/>
      <c r="D9" s="41"/>
      <c r="E9" s="41"/>
      <c r="F9" s="41"/>
      <c r="G9" s="41"/>
      <c r="H9" s="41"/>
    </row>
    <row r="10" spans="2:8" x14ac:dyDescent="0.25">
      <c r="B10" s="41"/>
      <c r="C10" s="41"/>
      <c r="D10" s="41"/>
      <c r="E10" s="41"/>
      <c r="F10" s="41"/>
      <c r="G10" s="41"/>
      <c r="H10" s="41"/>
    </row>
    <row r="11" spans="2:8" x14ac:dyDescent="0.25">
      <c r="B11" s="41"/>
      <c r="C11" s="41"/>
      <c r="D11" s="41"/>
      <c r="E11" s="41"/>
      <c r="F11" s="41"/>
      <c r="G11" s="41"/>
      <c r="H11" s="41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20"/>
  <sheetViews>
    <sheetView topLeftCell="A4" workbookViewId="0">
      <selection activeCell="G22" sqref="G2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8" t="s">
        <v>11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8" t="s">
        <v>54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2:12" ht="15.75" customHeight="1" x14ac:dyDescent="0.25">
      <c r="B5" s="98" t="s">
        <v>37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4" t="s">
        <v>7</v>
      </c>
      <c r="C7" s="125"/>
      <c r="D7" s="125"/>
      <c r="E7" s="125"/>
      <c r="F7" s="126"/>
      <c r="G7" s="52" t="s">
        <v>20</v>
      </c>
      <c r="H7" s="52" t="s">
        <v>52</v>
      </c>
      <c r="I7" s="52" t="s">
        <v>49</v>
      </c>
      <c r="J7" s="52" t="s">
        <v>21</v>
      </c>
      <c r="K7" s="52" t="s">
        <v>22</v>
      </c>
      <c r="L7" s="52" t="s">
        <v>50</v>
      </c>
    </row>
    <row r="8" spans="2:12" x14ac:dyDescent="0.25">
      <c r="B8" s="124">
        <v>1</v>
      </c>
      <c r="C8" s="125"/>
      <c r="D8" s="125"/>
      <c r="E8" s="125"/>
      <c r="F8" s="126"/>
      <c r="G8" s="53">
        <v>2</v>
      </c>
      <c r="H8" s="53">
        <v>3</v>
      </c>
      <c r="I8" s="53">
        <v>4</v>
      </c>
      <c r="J8" s="53">
        <v>5</v>
      </c>
      <c r="K8" s="53" t="s">
        <v>32</v>
      </c>
      <c r="L8" s="53" t="s">
        <v>33</v>
      </c>
    </row>
    <row r="9" spans="2:12" ht="25.5" x14ac:dyDescent="0.25">
      <c r="B9" s="10">
        <v>8</v>
      </c>
      <c r="C9" s="10"/>
      <c r="D9" s="10"/>
      <c r="E9" s="10"/>
      <c r="F9" s="10" t="s">
        <v>8</v>
      </c>
      <c r="G9" s="8"/>
      <c r="H9" s="8"/>
      <c r="I9" s="8"/>
      <c r="J9" s="38"/>
      <c r="K9" s="38"/>
      <c r="L9" s="38"/>
    </row>
    <row r="10" spans="2:12" x14ac:dyDescent="0.25">
      <c r="B10" s="10"/>
      <c r="C10" s="14">
        <v>84</v>
      </c>
      <c r="D10" s="14"/>
      <c r="E10" s="14"/>
      <c r="F10" s="14" t="s">
        <v>13</v>
      </c>
      <c r="G10" s="8"/>
      <c r="H10" s="8"/>
      <c r="I10" s="8"/>
      <c r="J10" s="38"/>
      <c r="K10" s="38"/>
      <c r="L10" s="38"/>
    </row>
    <row r="11" spans="2:12" ht="51" x14ac:dyDescent="0.25">
      <c r="B11" s="11"/>
      <c r="C11" s="11"/>
      <c r="D11" s="11">
        <v>841</v>
      </c>
      <c r="E11" s="11"/>
      <c r="F11" s="29" t="s">
        <v>38</v>
      </c>
      <c r="G11" s="8"/>
      <c r="H11" s="8"/>
      <c r="I11" s="8"/>
      <c r="J11" s="38"/>
      <c r="K11" s="38"/>
      <c r="L11" s="38"/>
    </row>
    <row r="12" spans="2:12" ht="25.5" x14ac:dyDescent="0.25">
      <c r="B12" s="11"/>
      <c r="C12" s="11"/>
      <c r="D12" s="11"/>
      <c r="E12" s="11">
        <v>8413</v>
      </c>
      <c r="F12" s="29" t="s">
        <v>39</v>
      </c>
      <c r="G12" s="8"/>
      <c r="H12" s="8"/>
      <c r="I12" s="8"/>
      <c r="J12" s="38"/>
      <c r="K12" s="38"/>
      <c r="L12" s="38"/>
    </row>
    <row r="13" spans="2:12" x14ac:dyDescent="0.25">
      <c r="B13" s="11"/>
      <c r="C13" s="11"/>
      <c r="D13" s="11"/>
      <c r="E13" s="12" t="s">
        <v>17</v>
      </c>
      <c r="F13" s="16"/>
      <c r="G13" s="8"/>
      <c r="H13" s="8"/>
      <c r="I13" s="8"/>
      <c r="J13" s="38"/>
      <c r="K13" s="38"/>
      <c r="L13" s="38"/>
    </row>
    <row r="14" spans="2:12" ht="25.5" x14ac:dyDescent="0.25">
      <c r="B14" s="13">
        <v>5</v>
      </c>
      <c r="C14" s="13"/>
      <c r="D14" s="13"/>
      <c r="E14" s="13"/>
      <c r="F14" s="17" t="s">
        <v>9</v>
      </c>
      <c r="G14" s="8"/>
      <c r="H14" s="8"/>
      <c r="I14" s="8"/>
      <c r="J14" s="38"/>
      <c r="K14" s="38"/>
      <c r="L14" s="38"/>
    </row>
    <row r="15" spans="2:12" ht="25.5" x14ac:dyDescent="0.25">
      <c r="B15" s="14"/>
      <c r="C15" s="14">
        <v>54</v>
      </c>
      <c r="D15" s="14"/>
      <c r="E15" s="14"/>
      <c r="F15" s="18" t="s">
        <v>14</v>
      </c>
      <c r="G15" s="8"/>
      <c r="H15" s="8"/>
      <c r="I15" s="9"/>
      <c r="J15" s="38"/>
      <c r="K15" s="38"/>
      <c r="L15" s="38"/>
    </row>
    <row r="16" spans="2:12" ht="63.75" x14ac:dyDescent="0.25">
      <c r="B16" s="14"/>
      <c r="C16" s="14"/>
      <c r="D16" s="14">
        <v>541</v>
      </c>
      <c r="E16" s="29"/>
      <c r="F16" s="29" t="s">
        <v>40</v>
      </c>
      <c r="G16" s="8"/>
      <c r="H16" s="8"/>
      <c r="I16" s="9"/>
      <c r="J16" s="38"/>
      <c r="K16" s="38"/>
      <c r="L16" s="38"/>
    </row>
    <row r="17" spans="2:12" ht="38.25" x14ac:dyDescent="0.25">
      <c r="B17" s="14"/>
      <c r="C17" s="14"/>
      <c r="D17" s="14"/>
      <c r="E17" s="29">
        <v>5413</v>
      </c>
      <c r="F17" s="29" t="s">
        <v>41</v>
      </c>
      <c r="G17" s="8"/>
      <c r="H17" s="8"/>
      <c r="I17" s="9"/>
      <c r="J17" s="38"/>
      <c r="K17" s="38"/>
      <c r="L17" s="38"/>
    </row>
    <row r="18" spans="2:12" x14ac:dyDescent="0.25">
      <c r="B18" s="15"/>
      <c r="C18" s="13"/>
      <c r="D18" s="13"/>
      <c r="E18" s="13"/>
      <c r="F18" s="17" t="s">
        <v>17</v>
      </c>
      <c r="G18" s="8"/>
      <c r="H18" s="8"/>
      <c r="I18" s="8"/>
      <c r="J18" s="38"/>
      <c r="K18" s="38"/>
      <c r="L18" s="38"/>
    </row>
    <row r="20" spans="2:12" x14ac:dyDescent="0.2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2:12" x14ac:dyDescent="0.2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2:12" x14ac:dyDescent="0.2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120" spans="4:4" x14ac:dyDescent="0.25">
      <c r="D120">
        <f ca="1">D106:D120</f>
        <v>0</v>
      </c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5"/>
  <sheetViews>
    <sheetView tabSelected="1" workbookViewId="0">
      <selection activeCell="H44" sqref="H44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8" t="s">
        <v>42</v>
      </c>
      <c r="C2" s="98"/>
      <c r="D2" s="98"/>
      <c r="E2" s="98"/>
      <c r="F2" s="98"/>
      <c r="G2" s="98"/>
      <c r="H2" s="98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7" t="s">
        <v>7</v>
      </c>
      <c r="C4" s="47" t="s">
        <v>56</v>
      </c>
      <c r="D4" s="47" t="s">
        <v>52</v>
      </c>
      <c r="E4" s="47" t="s">
        <v>49</v>
      </c>
      <c r="F4" s="47" t="s">
        <v>57</v>
      </c>
      <c r="G4" s="47" t="s">
        <v>22</v>
      </c>
      <c r="H4" s="47" t="s">
        <v>50</v>
      </c>
    </row>
    <row r="5" spans="2:8" x14ac:dyDescent="0.25"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 t="s">
        <v>32</v>
      </c>
      <c r="H5" s="47" t="s">
        <v>33</v>
      </c>
    </row>
    <row r="6" spans="2:8" x14ac:dyDescent="0.25">
      <c r="B6" s="10" t="s">
        <v>44</v>
      </c>
      <c r="C6" s="8">
        <f>230633+2309+25217</f>
        <v>258159</v>
      </c>
      <c r="D6" s="8">
        <v>595394</v>
      </c>
      <c r="E6" s="9">
        <v>595394</v>
      </c>
      <c r="F6" s="66">
        <v>276122</v>
      </c>
      <c r="G6" s="38">
        <v>107</v>
      </c>
      <c r="H6" s="38">
        <v>46</v>
      </c>
    </row>
    <row r="7" spans="2:8" x14ac:dyDescent="0.25">
      <c r="B7" s="10" t="s">
        <v>16</v>
      </c>
      <c r="C7" s="8"/>
      <c r="D7" s="8"/>
      <c r="E7" s="8"/>
      <c r="F7" s="38"/>
      <c r="G7" s="38"/>
      <c r="H7" s="38"/>
    </row>
    <row r="8" spans="2:8" ht="25.5" x14ac:dyDescent="0.25">
      <c r="B8" s="80" t="s">
        <v>135</v>
      </c>
      <c r="C8" s="8">
        <v>230633</v>
      </c>
      <c r="D8" s="8">
        <v>507365</v>
      </c>
      <c r="E8" s="8">
        <v>507365</v>
      </c>
      <c r="F8" s="66">
        <v>254012</v>
      </c>
      <c r="G8" s="38">
        <v>110</v>
      </c>
      <c r="H8" s="38">
        <v>50</v>
      </c>
    </row>
    <row r="9" spans="2:8" x14ac:dyDescent="0.25">
      <c r="B9" s="10" t="s">
        <v>18</v>
      </c>
      <c r="C9" s="8"/>
      <c r="D9" s="8"/>
      <c r="E9" s="8"/>
      <c r="F9" s="38"/>
      <c r="G9" s="38"/>
      <c r="H9" s="38"/>
    </row>
    <row r="10" spans="2:8" x14ac:dyDescent="0.25">
      <c r="B10" s="80" t="s">
        <v>127</v>
      </c>
      <c r="C10" s="8">
        <v>2309</v>
      </c>
      <c r="D10" s="8">
        <v>3318</v>
      </c>
      <c r="E10" s="8">
        <v>3318</v>
      </c>
      <c r="F10" s="66">
        <v>2110</v>
      </c>
      <c r="G10" s="38">
        <v>91</v>
      </c>
      <c r="H10" s="38">
        <v>64</v>
      </c>
    </row>
    <row r="11" spans="2:8" x14ac:dyDescent="0.25">
      <c r="B11" s="10" t="s">
        <v>136</v>
      </c>
      <c r="C11" s="8"/>
      <c r="D11" s="8"/>
      <c r="E11" s="9"/>
      <c r="F11" s="38"/>
      <c r="G11" s="38"/>
      <c r="H11" s="38"/>
    </row>
    <row r="12" spans="2:8" x14ac:dyDescent="0.25">
      <c r="B12" s="81" t="s">
        <v>129</v>
      </c>
      <c r="C12" s="8">
        <v>25217</v>
      </c>
      <c r="D12" s="8">
        <v>84678</v>
      </c>
      <c r="E12" s="9">
        <v>84678</v>
      </c>
      <c r="F12" s="66">
        <v>20000</v>
      </c>
      <c r="G12" s="38">
        <v>79</v>
      </c>
      <c r="H12" s="38">
        <v>24</v>
      </c>
    </row>
    <row r="13" spans="2:8" x14ac:dyDescent="0.25">
      <c r="B13" s="10" t="s">
        <v>73</v>
      </c>
      <c r="C13" s="8"/>
      <c r="D13" s="8"/>
      <c r="E13" s="9"/>
      <c r="F13" s="38"/>
      <c r="G13" s="38"/>
      <c r="H13" s="38"/>
    </row>
    <row r="14" spans="2:8" x14ac:dyDescent="0.25">
      <c r="B14" s="81" t="s">
        <v>128</v>
      </c>
      <c r="C14" s="8"/>
      <c r="D14" s="8">
        <v>33</v>
      </c>
      <c r="E14" s="9">
        <v>33</v>
      </c>
      <c r="F14" s="38"/>
      <c r="G14" s="38"/>
      <c r="H14" s="38"/>
    </row>
    <row r="15" spans="2:8" x14ac:dyDescent="0.25">
      <c r="B15" s="14"/>
      <c r="C15" s="8"/>
      <c r="D15" s="8"/>
      <c r="E15" s="9"/>
      <c r="F15" s="38"/>
      <c r="G15" s="38"/>
      <c r="H15" s="38"/>
    </row>
    <row r="16" spans="2:8" x14ac:dyDescent="0.25">
      <c r="B16" s="28"/>
      <c r="C16" s="8"/>
      <c r="D16" s="8"/>
      <c r="E16" s="9"/>
      <c r="F16" s="38"/>
      <c r="G16" s="38"/>
      <c r="H16" s="38"/>
    </row>
    <row r="17" spans="2:8" ht="15.75" customHeight="1" x14ac:dyDescent="0.25">
      <c r="B17" s="10" t="s">
        <v>45</v>
      </c>
      <c r="C17" s="8">
        <f>230633+947+34712</f>
        <v>266292</v>
      </c>
      <c r="D17" s="8">
        <f>507365+3318+33+84678</f>
        <v>595394</v>
      </c>
      <c r="E17" s="9">
        <v>595394</v>
      </c>
      <c r="F17" s="66">
        <f>268485+3466</f>
        <v>271951</v>
      </c>
      <c r="G17" s="38">
        <v>102</v>
      </c>
      <c r="H17" s="38">
        <v>46</v>
      </c>
    </row>
    <row r="18" spans="2:8" ht="15.75" customHeight="1" x14ac:dyDescent="0.25">
      <c r="B18" s="10"/>
      <c r="C18" s="8"/>
      <c r="D18" s="8"/>
      <c r="E18" s="8"/>
      <c r="F18" s="38"/>
      <c r="G18" s="38"/>
      <c r="H18" s="38"/>
    </row>
    <row r="19" spans="2:8" x14ac:dyDescent="0.25">
      <c r="B19" s="10" t="s">
        <v>16</v>
      </c>
      <c r="C19" s="8">
        <f>223868+6765</f>
        <v>230633</v>
      </c>
      <c r="D19" s="8">
        <f>440410+62814+1991+2150</f>
        <v>507365</v>
      </c>
      <c r="E19" s="8">
        <v>507365</v>
      </c>
      <c r="F19" s="66">
        <v>268485</v>
      </c>
      <c r="G19" s="38">
        <v>116</v>
      </c>
      <c r="H19" s="38">
        <v>53</v>
      </c>
    </row>
    <row r="20" spans="2:8" x14ac:dyDescent="0.25">
      <c r="B20" s="26" t="s">
        <v>137</v>
      </c>
      <c r="C20" s="8">
        <f>175863+13019+29730+5256</f>
        <v>223868</v>
      </c>
      <c r="D20" s="8">
        <f>246592+24243+38483+95377+5547+1327+3982+7233+9888+7738</f>
        <v>440410</v>
      </c>
      <c r="E20" s="8">
        <v>440410</v>
      </c>
      <c r="F20" s="66">
        <v>250393</v>
      </c>
      <c r="G20" s="38">
        <v>112</v>
      </c>
      <c r="H20" s="38">
        <v>57</v>
      </c>
    </row>
    <row r="21" spans="2:8" x14ac:dyDescent="0.25">
      <c r="B21" s="27" t="s">
        <v>138</v>
      </c>
      <c r="C21" s="8">
        <f>1814+256+1200+390+821+241+188+245+207+1403</f>
        <v>6765</v>
      </c>
      <c r="D21" s="8">
        <f>664+265+133+5521+265+1062+664+664+663+1062+3982+4778+2654+2655+3982+2654+1991+4612+2654+4513+2671+1592+265+770+1195+531+3318+2124+265+2654+796+664+133+265+133</f>
        <v>62814</v>
      </c>
      <c r="E21" s="8">
        <v>62814</v>
      </c>
      <c r="F21" s="66">
        <v>17574</v>
      </c>
      <c r="G21" s="38">
        <v>260</v>
      </c>
      <c r="H21" s="38">
        <v>28</v>
      </c>
    </row>
    <row r="22" spans="2:8" x14ac:dyDescent="0.25">
      <c r="B22" s="27" t="s">
        <v>139</v>
      </c>
      <c r="C22" s="8"/>
      <c r="D22" s="8">
        <f>1593+265+133</f>
        <v>1991</v>
      </c>
      <c r="E22" s="8">
        <v>1991</v>
      </c>
      <c r="F22" s="38">
        <v>518</v>
      </c>
      <c r="G22" s="38"/>
      <c r="H22" s="38"/>
    </row>
    <row r="23" spans="2:8" x14ac:dyDescent="0.25">
      <c r="B23" s="28" t="s">
        <v>140</v>
      </c>
      <c r="C23" s="8"/>
      <c r="D23" s="8">
        <f>1194+292+664</f>
        <v>2150</v>
      </c>
      <c r="E23" s="8">
        <v>2150</v>
      </c>
      <c r="F23" s="38"/>
      <c r="G23" s="38"/>
      <c r="H23" s="38"/>
    </row>
    <row r="24" spans="2:8" x14ac:dyDescent="0.25">
      <c r="B24" s="10"/>
      <c r="C24" s="8"/>
      <c r="D24" s="8"/>
      <c r="E24" s="9"/>
      <c r="F24" s="38"/>
      <c r="G24" s="38"/>
      <c r="H24" s="38"/>
    </row>
    <row r="25" spans="2:8" x14ac:dyDescent="0.25">
      <c r="B25" s="28"/>
      <c r="C25" s="8"/>
      <c r="D25" s="8"/>
      <c r="E25" s="9"/>
      <c r="F25" s="38"/>
      <c r="G25" s="38"/>
      <c r="H25" s="38"/>
    </row>
    <row r="26" spans="2:8" x14ac:dyDescent="0.25">
      <c r="B26" s="10" t="s">
        <v>18</v>
      </c>
      <c r="C26" s="8">
        <v>947</v>
      </c>
      <c r="D26" s="8">
        <v>3318</v>
      </c>
      <c r="E26" s="9">
        <v>3318</v>
      </c>
      <c r="F26" s="38"/>
      <c r="G26" s="38"/>
      <c r="H26" s="38"/>
    </row>
    <row r="27" spans="2:8" x14ac:dyDescent="0.25">
      <c r="B27" s="26" t="s">
        <v>137</v>
      </c>
      <c r="C27" s="38"/>
      <c r="D27" s="38"/>
      <c r="E27" s="38"/>
      <c r="F27" s="38"/>
      <c r="G27" s="38"/>
      <c r="H27" s="38"/>
    </row>
    <row r="28" spans="2:8" x14ac:dyDescent="0.25">
      <c r="B28" s="27" t="s">
        <v>138</v>
      </c>
      <c r="C28" s="76">
        <v>947</v>
      </c>
      <c r="D28" s="86">
        <v>3318</v>
      </c>
      <c r="E28" s="86">
        <v>3318</v>
      </c>
      <c r="F28" s="76"/>
      <c r="G28" s="76"/>
      <c r="H28" s="76"/>
    </row>
    <row r="29" spans="2:8" x14ac:dyDescent="0.25">
      <c r="B29" s="27" t="s">
        <v>139</v>
      </c>
      <c r="C29" s="38"/>
      <c r="D29" s="38"/>
      <c r="E29" s="38"/>
      <c r="F29" s="38"/>
      <c r="G29" s="38"/>
      <c r="H29" s="38"/>
    </row>
    <row r="30" spans="2:8" x14ac:dyDescent="0.25">
      <c r="B30" s="28" t="s">
        <v>140</v>
      </c>
      <c r="C30" s="38"/>
      <c r="D30" s="38"/>
      <c r="E30" s="38"/>
      <c r="F30" s="38"/>
      <c r="G30" s="38"/>
      <c r="H30" s="38"/>
    </row>
    <row r="31" spans="2:8" x14ac:dyDescent="0.25">
      <c r="B31" s="10"/>
      <c r="C31" s="38"/>
      <c r="D31" s="38"/>
      <c r="E31" s="38"/>
      <c r="F31" s="38"/>
      <c r="G31" s="38"/>
      <c r="H31" s="38"/>
    </row>
    <row r="32" spans="2:8" x14ac:dyDescent="0.25">
      <c r="B32" s="38"/>
      <c r="C32" s="38"/>
      <c r="D32" s="38"/>
      <c r="E32" s="38"/>
      <c r="F32" s="38"/>
      <c r="G32" s="38"/>
      <c r="H32" s="38"/>
    </row>
    <row r="33" spans="2:8" x14ac:dyDescent="0.25">
      <c r="B33" s="38"/>
      <c r="C33" s="38"/>
      <c r="D33" s="38"/>
      <c r="E33" s="38"/>
      <c r="F33" s="38"/>
      <c r="G33" s="38"/>
      <c r="H33" s="38"/>
    </row>
    <row r="34" spans="2:8" x14ac:dyDescent="0.25">
      <c r="B34" s="10" t="s">
        <v>73</v>
      </c>
      <c r="C34" s="38"/>
      <c r="D34" s="38">
        <v>33</v>
      </c>
      <c r="E34" s="38">
        <v>33</v>
      </c>
      <c r="F34" s="38"/>
      <c r="G34" s="38"/>
      <c r="H34" s="38"/>
    </row>
    <row r="35" spans="2:8" x14ac:dyDescent="0.25">
      <c r="B35" s="26" t="s">
        <v>137</v>
      </c>
      <c r="C35" s="38"/>
      <c r="D35" s="38"/>
      <c r="E35" s="38"/>
      <c r="F35" s="38"/>
      <c r="G35" s="38"/>
      <c r="H35" s="38"/>
    </row>
    <row r="36" spans="2:8" x14ac:dyDescent="0.25">
      <c r="B36" s="27" t="s">
        <v>138</v>
      </c>
      <c r="C36" s="38"/>
      <c r="D36" s="38">
        <v>33</v>
      </c>
      <c r="E36" s="38">
        <v>33</v>
      </c>
      <c r="F36" s="38"/>
      <c r="G36" s="38"/>
      <c r="H36" s="38"/>
    </row>
    <row r="37" spans="2:8" x14ac:dyDescent="0.25">
      <c r="B37" s="27" t="s">
        <v>139</v>
      </c>
      <c r="C37" s="38"/>
      <c r="D37" s="38"/>
      <c r="E37" s="38"/>
      <c r="F37" s="38"/>
      <c r="G37" s="38"/>
      <c r="H37" s="38"/>
    </row>
    <row r="38" spans="2:8" x14ac:dyDescent="0.25">
      <c r="B38" s="28" t="s">
        <v>140</v>
      </c>
      <c r="C38" s="38"/>
      <c r="D38" s="38"/>
      <c r="E38" s="38"/>
      <c r="F38" s="38"/>
      <c r="G38" s="38"/>
      <c r="H38" s="38"/>
    </row>
    <row r="39" spans="2:8" x14ac:dyDescent="0.25">
      <c r="B39" s="10"/>
      <c r="C39" s="38"/>
      <c r="D39" s="38"/>
      <c r="E39" s="38"/>
      <c r="F39" s="38"/>
      <c r="G39" s="38"/>
      <c r="H39" s="38"/>
    </row>
    <row r="40" spans="2:8" x14ac:dyDescent="0.25">
      <c r="B40" s="10" t="s">
        <v>72</v>
      </c>
      <c r="C40" s="66">
        <v>34712</v>
      </c>
      <c r="D40" s="66">
        <v>84678</v>
      </c>
      <c r="E40" s="66">
        <v>84678</v>
      </c>
      <c r="F40" s="66">
        <v>3466</v>
      </c>
      <c r="G40" s="38">
        <v>10</v>
      </c>
      <c r="H40" s="38">
        <v>4</v>
      </c>
    </row>
    <row r="41" spans="2:8" x14ac:dyDescent="0.25">
      <c r="B41" s="26" t="s">
        <v>137</v>
      </c>
      <c r="C41" s="66">
        <v>14551</v>
      </c>
      <c r="D41" s="66">
        <v>50664</v>
      </c>
      <c r="E41" s="66">
        <v>50664</v>
      </c>
      <c r="F41" s="66">
        <v>1199</v>
      </c>
      <c r="G41" s="38">
        <v>8</v>
      </c>
      <c r="H41" s="38">
        <v>2</v>
      </c>
    </row>
    <row r="42" spans="2:8" x14ac:dyDescent="0.25">
      <c r="B42" s="27" t="s">
        <v>138</v>
      </c>
      <c r="C42" s="66">
        <v>18689</v>
      </c>
      <c r="D42" s="66">
        <v>12247</v>
      </c>
      <c r="E42" s="66">
        <v>12247</v>
      </c>
      <c r="F42" s="66">
        <v>1642</v>
      </c>
      <c r="G42" s="38">
        <v>9</v>
      </c>
      <c r="H42" s="38">
        <v>13</v>
      </c>
    </row>
    <row r="43" spans="2:8" x14ac:dyDescent="0.25">
      <c r="B43" s="27" t="s">
        <v>139</v>
      </c>
      <c r="C43" s="38">
        <v>702</v>
      </c>
      <c r="D43" s="38"/>
      <c r="E43" s="38"/>
      <c r="F43" s="38"/>
      <c r="G43" s="38"/>
      <c r="H43" s="38"/>
    </row>
    <row r="44" spans="2:8" x14ac:dyDescent="0.25">
      <c r="B44" s="28" t="s">
        <v>140</v>
      </c>
      <c r="C44" s="38">
        <v>770</v>
      </c>
      <c r="D44" s="66">
        <v>19113</v>
      </c>
      <c r="E44" s="66">
        <v>19113</v>
      </c>
      <c r="F44" s="38">
        <v>625</v>
      </c>
      <c r="G44" s="38">
        <v>81</v>
      </c>
      <c r="H44" s="38">
        <v>3</v>
      </c>
    </row>
    <row r="45" spans="2:8" ht="25.5" x14ac:dyDescent="0.25">
      <c r="B45" s="28" t="s">
        <v>145</v>
      </c>
      <c r="C45" s="38"/>
      <c r="D45" s="66">
        <v>2654</v>
      </c>
      <c r="E45" s="66">
        <v>2654</v>
      </c>
      <c r="F45" s="38"/>
      <c r="G45" s="38"/>
      <c r="H45" s="38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56"/>
  <sheetViews>
    <sheetView topLeftCell="A55" workbookViewId="0">
      <selection activeCell="I228" sqref="I22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5.42578125" customWidth="1"/>
    <col min="5" max="5" width="39" customWidth="1"/>
    <col min="6" max="8" width="24.28515625" customWidth="1"/>
    <col min="9" max="9" width="15.7109375" customWidth="1"/>
    <col min="10" max="10" width="24.28515625" customWidth="1"/>
  </cols>
  <sheetData>
    <row r="1" spans="2:10" ht="18" x14ac:dyDescent="0.25">
      <c r="B1" s="3"/>
      <c r="C1" s="3"/>
      <c r="D1" s="3"/>
      <c r="E1" s="3"/>
      <c r="F1" s="3"/>
      <c r="G1" s="3"/>
      <c r="H1" s="3"/>
      <c r="I1" s="4"/>
      <c r="J1" s="4"/>
    </row>
    <row r="2" spans="2:10" ht="18" customHeight="1" x14ac:dyDescent="0.25">
      <c r="B2" s="98" t="s">
        <v>10</v>
      </c>
      <c r="C2" s="98"/>
      <c r="D2" s="98"/>
      <c r="E2" s="98"/>
      <c r="F2" s="98"/>
      <c r="G2" s="98"/>
      <c r="H2" s="98"/>
      <c r="I2" s="98"/>
      <c r="J2" s="30"/>
    </row>
    <row r="3" spans="2:10" ht="18" x14ac:dyDescent="0.25">
      <c r="B3" s="3"/>
      <c r="C3" s="3"/>
      <c r="D3" s="3"/>
      <c r="E3" s="3"/>
      <c r="F3" s="3"/>
      <c r="G3" s="3"/>
      <c r="H3" s="3"/>
      <c r="I3" s="4"/>
      <c r="J3" s="4"/>
    </row>
    <row r="4" spans="2:10" ht="15.75" x14ac:dyDescent="0.25">
      <c r="B4" s="131" t="s">
        <v>61</v>
      </c>
      <c r="C4" s="131"/>
      <c r="D4" s="131"/>
      <c r="E4" s="131"/>
      <c r="F4" s="131"/>
      <c r="G4" s="131"/>
      <c r="H4" s="131"/>
      <c r="I4" s="131"/>
    </row>
    <row r="5" spans="2:10" ht="18" x14ac:dyDescent="0.25">
      <c r="B5" s="3"/>
      <c r="C5" s="3"/>
      <c r="D5" s="3"/>
      <c r="E5" s="3"/>
      <c r="F5" s="3"/>
      <c r="G5" s="3"/>
      <c r="H5" s="3"/>
      <c r="I5" s="4"/>
    </row>
    <row r="6" spans="2:10" ht="25.5" x14ac:dyDescent="0.25">
      <c r="B6" s="124" t="s">
        <v>7</v>
      </c>
      <c r="C6" s="125"/>
      <c r="D6" s="125"/>
      <c r="E6" s="126"/>
      <c r="F6" s="47" t="s">
        <v>52</v>
      </c>
      <c r="G6" s="47" t="s">
        <v>49</v>
      </c>
      <c r="H6" s="47" t="s">
        <v>60</v>
      </c>
      <c r="I6" s="47" t="s">
        <v>50</v>
      </c>
    </row>
    <row r="7" spans="2:10" s="54" customFormat="1" ht="11.25" x14ac:dyDescent="0.2">
      <c r="B7" s="121">
        <v>1</v>
      </c>
      <c r="C7" s="122"/>
      <c r="D7" s="122"/>
      <c r="E7" s="123"/>
      <c r="F7" s="51">
        <v>2</v>
      </c>
      <c r="G7" s="51">
        <v>3</v>
      </c>
      <c r="H7" s="51">
        <v>4</v>
      </c>
      <c r="I7" s="51" t="s">
        <v>43</v>
      </c>
    </row>
    <row r="8" spans="2:10" ht="30" customHeight="1" x14ac:dyDescent="0.25">
      <c r="B8" s="127">
        <v>30486</v>
      </c>
      <c r="C8" s="128"/>
      <c r="D8" s="129"/>
      <c r="E8" s="56" t="s">
        <v>146</v>
      </c>
      <c r="F8" s="55">
        <v>595394</v>
      </c>
      <c r="G8" s="8">
        <f>347589+159776+3318+33+84678</f>
        <v>595394</v>
      </c>
      <c r="H8" s="8">
        <v>271951</v>
      </c>
      <c r="I8" s="8">
        <v>46</v>
      </c>
    </row>
    <row r="9" spans="2:10" ht="20.100000000000001" customHeight="1" x14ac:dyDescent="0.25">
      <c r="B9" s="127">
        <v>1</v>
      </c>
      <c r="C9" s="128"/>
      <c r="D9" s="129"/>
      <c r="E9" s="59" t="s">
        <v>147</v>
      </c>
      <c r="F9" s="55"/>
      <c r="G9" s="8"/>
      <c r="H9" s="8"/>
      <c r="I9" s="8"/>
    </row>
    <row r="10" spans="2:10" ht="31.5" customHeight="1" x14ac:dyDescent="0.25">
      <c r="B10" s="130" t="s">
        <v>148</v>
      </c>
      <c r="C10" s="130"/>
      <c r="D10" s="130"/>
      <c r="E10" s="59" t="s">
        <v>168</v>
      </c>
      <c r="F10" s="55">
        <v>347589</v>
      </c>
      <c r="G10" s="8">
        <v>347589</v>
      </c>
      <c r="H10" s="8">
        <v>227178</v>
      </c>
      <c r="I10" s="8">
        <v>65</v>
      </c>
    </row>
    <row r="11" spans="2:10" ht="30.75" customHeight="1" x14ac:dyDescent="0.25">
      <c r="B11" s="130" t="s">
        <v>167</v>
      </c>
      <c r="C11" s="130"/>
      <c r="D11" s="130"/>
      <c r="E11" s="91" t="s">
        <v>169</v>
      </c>
      <c r="F11" s="55"/>
      <c r="G11" s="8"/>
      <c r="H11" s="8"/>
      <c r="I11" s="8"/>
    </row>
    <row r="12" spans="2:10" ht="20.100000000000001" customHeight="1" x14ac:dyDescent="0.25">
      <c r="B12" s="127" t="s">
        <v>150</v>
      </c>
      <c r="C12" s="128"/>
      <c r="D12" s="129"/>
      <c r="E12" s="56" t="s">
        <v>151</v>
      </c>
      <c r="F12" s="55"/>
      <c r="G12" s="8"/>
      <c r="H12" s="8"/>
      <c r="I12" s="8"/>
    </row>
    <row r="13" spans="2:10" ht="20.100000000000001" customHeight="1" x14ac:dyDescent="0.25">
      <c r="B13" s="127" t="s">
        <v>152</v>
      </c>
      <c r="C13" s="128"/>
      <c r="D13" s="129"/>
      <c r="E13" s="56" t="s">
        <v>153</v>
      </c>
      <c r="F13" s="55"/>
      <c r="G13" s="8"/>
      <c r="H13" s="8"/>
      <c r="I13" s="8"/>
    </row>
    <row r="14" spans="2:10" ht="20.100000000000001" customHeight="1" x14ac:dyDescent="0.25">
      <c r="B14" s="127">
        <v>1</v>
      </c>
      <c r="C14" s="128"/>
      <c r="D14" s="129"/>
      <c r="E14" s="59" t="s">
        <v>147</v>
      </c>
      <c r="F14" s="55"/>
      <c r="G14" s="8"/>
      <c r="H14" s="8"/>
      <c r="I14" s="8"/>
    </row>
    <row r="15" spans="2:10" ht="20.100000000000001" customHeight="1" x14ac:dyDescent="0.25">
      <c r="B15" s="130">
        <v>3</v>
      </c>
      <c r="C15" s="130"/>
      <c r="D15" s="130"/>
      <c r="E15" s="59" t="s">
        <v>4</v>
      </c>
      <c r="F15" s="55">
        <v>246592</v>
      </c>
      <c r="G15" s="8">
        <v>246592</v>
      </c>
      <c r="H15" s="8">
        <v>174309</v>
      </c>
      <c r="I15" s="8">
        <v>71</v>
      </c>
    </row>
    <row r="16" spans="2:10" ht="20.100000000000001" customHeight="1" x14ac:dyDescent="0.25">
      <c r="B16" s="83">
        <v>31</v>
      </c>
      <c r="C16" s="84"/>
      <c r="D16" s="56"/>
      <c r="E16" s="59" t="s">
        <v>5</v>
      </c>
      <c r="F16" s="55">
        <v>246592</v>
      </c>
      <c r="G16" s="8">
        <v>246592</v>
      </c>
      <c r="H16" s="8">
        <v>174309</v>
      </c>
      <c r="I16" s="8">
        <v>71</v>
      </c>
    </row>
    <row r="17" spans="2:9" ht="20.100000000000001" customHeight="1" x14ac:dyDescent="0.25">
      <c r="B17" s="83">
        <v>311</v>
      </c>
      <c r="C17" s="84"/>
      <c r="D17" s="56"/>
      <c r="E17" s="59" t="s">
        <v>153</v>
      </c>
      <c r="F17" s="55">
        <v>246592</v>
      </c>
      <c r="G17" s="8">
        <v>246592</v>
      </c>
      <c r="H17" s="8">
        <v>174309</v>
      </c>
      <c r="I17" s="8">
        <v>71</v>
      </c>
    </row>
    <row r="18" spans="2:9" ht="20.100000000000001" customHeight="1" x14ac:dyDescent="0.25">
      <c r="B18" s="127">
        <v>3111</v>
      </c>
      <c r="C18" s="128"/>
      <c r="D18" s="129"/>
      <c r="E18" s="59" t="s">
        <v>30</v>
      </c>
      <c r="F18" s="55">
        <v>246592</v>
      </c>
      <c r="G18" s="8">
        <v>246592</v>
      </c>
      <c r="H18" s="8">
        <v>174309</v>
      </c>
      <c r="I18" s="8">
        <v>71</v>
      </c>
    </row>
    <row r="19" spans="2:9" ht="20.100000000000001" customHeight="1" x14ac:dyDescent="0.25">
      <c r="B19" s="127">
        <v>1</v>
      </c>
      <c r="C19" s="128"/>
      <c r="D19" s="129"/>
      <c r="E19" s="59" t="s">
        <v>147</v>
      </c>
      <c r="F19" s="55"/>
      <c r="G19" s="8"/>
      <c r="H19" s="8"/>
      <c r="I19" s="8"/>
    </row>
    <row r="20" spans="2:9" ht="20.100000000000001" customHeight="1" x14ac:dyDescent="0.25">
      <c r="B20" s="130" t="s">
        <v>148</v>
      </c>
      <c r="C20" s="130"/>
      <c r="D20" s="130"/>
      <c r="E20" s="59" t="s">
        <v>149</v>
      </c>
      <c r="F20" s="55"/>
      <c r="G20" s="8"/>
      <c r="H20" s="8"/>
      <c r="I20" s="8"/>
    </row>
    <row r="21" spans="2:9" ht="20.100000000000001" customHeight="1" x14ac:dyDescent="0.25">
      <c r="B21" s="127" t="s">
        <v>150</v>
      </c>
      <c r="C21" s="128"/>
      <c r="D21" s="129"/>
      <c r="E21" s="89" t="s">
        <v>86</v>
      </c>
      <c r="F21" s="55"/>
      <c r="G21" s="8"/>
      <c r="H21" s="8"/>
      <c r="I21" s="8"/>
    </row>
    <row r="22" spans="2:9" ht="20.100000000000001" customHeight="1" x14ac:dyDescent="0.25">
      <c r="B22" s="127" t="s">
        <v>154</v>
      </c>
      <c r="C22" s="128"/>
      <c r="D22" s="129"/>
      <c r="E22" s="89" t="s">
        <v>86</v>
      </c>
      <c r="F22" s="55"/>
      <c r="G22" s="8"/>
      <c r="H22" s="8"/>
      <c r="I22" s="8"/>
    </row>
    <row r="23" spans="2:9" ht="20.100000000000001" customHeight="1" x14ac:dyDescent="0.25">
      <c r="B23" s="127">
        <v>1</v>
      </c>
      <c r="C23" s="128"/>
      <c r="D23" s="129"/>
      <c r="E23" s="59" t="s">
        <v>147</v>
      </c>
      <c r="F23" s="55"/>
      <c r="G23" s="8"/>
      <c r="H23" s="8"/>
      <c r="I23" s="8"/>
    </row>
    <row r="24" spans="2:9" ht="20.100000000000001" customHeight="1" x14ac:dyDescent="0.25">
      <c r="B24" s="130">
        <v>3</v>
      </c>
      <c r="C24" s="130"/>
      <c r="D24" s="130"/>
      <c r="E24" s="59" t="s">
        <v>4</v>
      </c>
      <c r="F24" s="55">
        <v>62726</v>
      </c>
      <c r="G24" s="55">
        <v>62726</v>
      </c>
      <c r="H24" s="8">
        <v>42427</v>
      </c>
      <c r="I24" s="8">
        <v>68</v>
      </c>
    </row>
    <row r="25" spans="2:9" ht="20.100000000000001" customHeight="1" x14ac:dyDescent="0.25">
      <c r="B25" s="87">
        <v>31</v>
      </c>
      <c r="C25" s="88"/>
      <c r="D25" s="89"/>
      <c r="E25" s="59" t="s">
        <v>5</v>
      </c>
      <c r="F25" s="66">
        <v>62726</v>
      </c>
      <c r="G25" s="66">
        <v>62726</v>
      </c>
      <c r="H25" s="66">
        <v>42427</v>
      </c>
      <c r="I25" s="38">
        <v>68</v>
      </c>
    </row>
    <row r="26" spans="2:9" ht="20.100000000000001" customHeight="1" x14ac:dyDescent="0.25">
      <c r="B26" s="87">
        <v>313</v>
      </c>
      <c r="C26" s="88"/>
      <c r="D26" s="89"/>
      <c r="E26" s="59" t="s">
        <v>86</v>
      </c>
      <c r="F26" s="66">
        <v>62726</v>
      </c>
      <c r="G26" s="66">
        <v>62726</v>
      </c>
      <c r="H26" s="66">
        <v>42427</v>
      </c>
      <c r="I26" s="38">
        <v>68</v>
      </c>
    </row>
    <row r="27" spans="2:9" ht="20.100000000000001" customHeight="1" x14ac:dyDescent="0.25">
      <c r="B27" s="87">
        <v>3131</v>
      </c>
      <c r="C27" s="88"/>
      <c r="D27" s="89"/>
      <c r="E27" s="59" t="s">
        <v>87</v>
      </c>
      <c r="F27" s="66">
        <v>24243</v>
      </c>
      <c r="G27" s="66">
        <v>24243</v>
      </c>
      <c r="H27" s="66">
        <v>13666</v>
      </c>
      <c r="I27" s="38">
        <v>56</v>
      </c>
    </row>
    <row r="28" spans="2:9" ht="20.100000000000001" customHeight="1" x14ac:dyDescent="0.25">
      <c r="B28" s="127">
        <v>3132</v>
      </c>
      <c r="C28" s="128"/>
      <c r="D28" s="129"/>
      <c r="E28" s="59" t="s">
        <v>155</v>
      </c>
      <c r="F28" s="66">
        <v>38483</v>
      </c>
      <c r="G28" s="66">
        <v>38483</v>
      </c>
      <c r="H28" s="66">
        <v>28761</v>
      </c>
      <c r="I28" s="38">
        <v>75</v>
      </c>
    </row>
    <row r="29" spans="2:9" ht="20.100000000000001" customHeight="1" x14ac:dyDescent="0.25">
      <c r="B29" s="87" t="s">
        <v>150</v>
      </c>
      <c r="C29" s="88"/>
      <c r="D29" s="89"/>
      <c r="E29" s="59" t="s">
        <v>156</v>
      </c>
      <c r="F29" s="38"/>
      <c r="G29" s="38"/>
      <c r="H29" s="38"/>
      <c r="I29" s="38"/>
    </row>
    <row r="30" spans="2:9" ht="20.100000000000001" customHeight="1" x14ac:dyDescent="0.25">
      <c r="B30" s="127" t="s">
        <v>157</v>
      </c>
      <c r="C30" s="128"/>
      <c r="D30" s="129"/>
      <c r="E30" s="59" t="s">
        <v>156</v>
      </c>
      <c r="F30" s="55"/>
      <c r="G30" s="55"/>
      <c r="H30" s="8"/>
      <c r="I30" s="8"/>
    </row>
    <row r="31" spans="2:9" ht="20.100000000000001" customHeight="1" x14ac:dyDescent="0.25">
      <c r="B31" s="87">
        <v>1</v>
      </c>
      <c r="C31" s="88"/>
      <c r="D31" s="89"/>
      <c r="E31" s="59" t="s">
        <v>147</v>
      </c>
      <c r="F31" s="38"/>
      <c r="G31" s="38"/>
      <c r="H31" s="38"/>
      <c r="I31" s="38"/>
    </row>
    <row r="32" spans="2:9" ht="20.100000000000001" customHeight="1" x14ac:dyDescent="0.25">
      <c r="B32" s="87">
        <v>3</v>
      </c>
      <c r="C32" s="88"/>
      <c r="D32" s="89"/>
      <c r="E32" s="59" t="s">
        <v>4</v>
      </c>
      <c r="F32" s="66">
        <v>7910</v>
      </c>
      <c r="G32" s="66">
        <v>7910</v>
      </c>
      <c r="H32" s="66">
        <v>3438</v>
      </c>
      <c r="I32" s="38">
        <v>43</v>
      </c>
    </row>
    <row r="33" spans="2:9" ht="20.100000000000001" customHeight="1" x14ac:dyDescent="0.25">
      <c r="B33" s="87">
        <v>32</v>
      </c>
      <c r="C33" s="88"/>
      <c r="D33" s="89"/>
      <c r="E33" s="59" t="s">
        <v>12</v>
      </c>
      <c r="F33" s="66">
        <v>7910</v>
      </c>
      <c r="G33" s="66">
        <v>7910</v>
      </c>
      <c r="H33" s="66">
        <v>3438</v>
      </c>
      <c r="I33" s="38">
        <v>43</v>
      </c>
    </row>
    <row r="34" spans="2:9" ht="20.100000000000001" customHeight="1" x14ac:dyDescent="0.25">
      <c r="B34" s="87">
        <v>321</v>
      </c>
      <c r="C34" s="88"/>
      <c r="D34" s="89"/>
      <c r="E34" s="59" t="s">
        <v>31</v>
      </c>
      <c r="F34" s="66">
        <v>7910</v>
      </c>
      <c r="G34" s="66">
        <v>7910</v>
      </c>
      <c r="H34" s="66">
        <v>3438</v>
      </c>
      <c r="I34" s="38">
        <v>43</v>
      </c>
    </row>
    <row r="35" spans="2:9" ht="20.100000000000001" customHeight="1" x14ac:dyDescent="0.25">
      <c r="B35" s="87">
        <v>3211</v>
      </c>
      <c r="C35" s="88"/>
      <c r="D35" s="89"/>
      <c r="E35" s="59" t="s">
        <v>113</v>
      </c>
      <c r="F35" s="66">
        <v>1062</v>
      </c>
      <c r="G35" s="66">
        <v>1062</v>
      </c>
      <c r="H35" s="38"/>
      <c r="I35" s="38"/>
    </row>
    <row r="36" spans="2:9" ht="20.100000000000001" customHeight="1" x14ac:dyDescent="0.25">
      <c r="B36" s="87">
        <v>3212</v>
      </c>
      <c r="C36" s="88"/>
      <c r="D36" s="89"/>
      <c r="E36" s="59" t="s">
        <v>158</v>
      </c>
      <c r="F36" s="66">
        <v>5521</v>
      </c>
      <c r="G36" s="66">
        <v>5521</v>
      </c>
      <c r="H36" s="66">
        <v>3438</v>
      </c>
      <c r="I36" s="38">
        <v>43</v>
      </c>
    </row>
    <row r="37" spans="2:9" ht="20.100000000000001" customHeight="1" x14ac:dyDescent="0.25">
      <c r="B37" s="87">
        <v>3213</v>
      </c>
      <c r="C37" s="88"/>
      <c r="D37" s="89"/>
      <c r="E37" s="59" t="s">
        <v>114</v>
      </c>
      <c r="F37" s="66">
        <v>1327</v>
      </c>
      <c r="G37" s="66">
        <v>1327</v>
      </c>
      <c r="H37" s="38"/>
      <c r="I37" s="38"/>
    </row>
    <row r="38" spans="2:9" ht="20.100000000000001" customHeight="1" x14ac:dyDescent="0.25">
      <c r="B38" s="87" t="s">
        <v>150</v>
      </c>
      <c r="C38" s="88"/>
      <c r="D38" s="89"/>
      <c r="E38" s="59" t="s">
        <v>91</v>
      </c>
      <c r="F38" s="38"/>
      <c r="G38" s="38"/>
      <c r="H38" s="38"/>
      <c r="I38" s="38"/>
    </row>
    <row r="39" spans="2:9" ht="20.100000000000001" customHeight="1" x14ac:dyDescent="0.25">
      <c r="B39" s="127" t="s">
        <v>159</v>
      </c>
      <c r="C39" s="128"/>
      <c r="D39" s="129"/>
      <c r="E39" s="59" t="s">
        <v>91</v>
      </c>
      <c r="F39" s="55"/>
      <c r="G39" s="55"/>
      <c r="H39" s="8"/>
      <c r="I39" s="8"/>
    </row>
    <row r="40" spans="2:9" ht="20.100000000000001" customHeight="1" x14ac:dyDescent="0.25">
      <c r="B40" s="87">
        <v>1</v>
      </c>
      <c r="C40" s="88"/>
      <c r="D40" s="89"/>
      <c r="E40" s="59" t="s">
        <v>147</v>
      </c>
      <c r="F40" s="38"/>
      <c r="G40" s="38"/>
      <c r="H40" s="38"/>
      <c r="I40" s="38"/>
    </row>
    <row r="41" spans="2:9" ht="20.100000000000001" customHeight="1" x14ac:dyDescent="0.25">
      <c r="B41" s="87">
        <v>3</v>
      </c>
      <c r="C41" s="88"/>
      <c r="D41" s="89"/>
      <c r="E41" s="59" t="s">
        <v>4</v>
      </c>
      <c r="F41" s="66">
        <v>1991</v>
      </c>
      <c r="G41" s="66">
        <v>1991</v>
      </c>
      <c r="H41" s="38">
        <v>870</v>
      </c>
      <c r="I41" s="38">
        <v>44</v>
      </c>
    </row>
    <row r="42" spans="2:9" ht="20.100000000000001" customHeight="1" x14ac:dyDescent="0.25">
      <c r="B42" s="87">
        <v>32</v>
      </c>
      <c r="C42" s="88"/>
      <c r="D42" s="89"/>
      <c r="E42" s="59" t="s">
        <v>12</v>
      </c>
      <c r="F42" s="66">
        <v>1991</v>
      </c>
      <c r="G42" s="66">
        <v>1991</v>
      </c>
      <c r="H42" s="38">
        <v>870</v>
      </c>
      <c r="I42" s="38">
        <v>44</v>
      </c>
    </row>
    <row r="43" spans="2:9" ht="20.100000000000001" customHeight="1" x14ac:dyDescent="0.25">
      <c r="B43" s="87">
        <v>322</v>
      </c>
      <c r="C43" s="88"/>
      <c r="D43" s="89"/>
      <c r="E43" s="59" t="s">
        <v>90</v>
      </c>
      <c r="F43" s="66">
        <v>1991</v>
      </c>
      <c r="G43" s="66">
        <v>1991</v>
      </c>
      <c r="H43" s="38">
        <v>870</v>
      </c>
      <c r="I43" s="38">
        <v>44</v>
      </c>
    </row>
    <row r="44" spans="2:9" ht="20.100000000000001" customHeight="1" x14ac:dyDescent="0.25">
      <c r="B44" s="87">
        <v>3221</v>
      </c>
      <c r="C44" s="88"/>
      <c r="D44" s="89"/>
      <c r="E44" s="59" t="s">
        <v>91</v>
      </c>
      <c r="F44" s="66">
        <v>1991</v>
      </c>
      <c r="G44" s="66">
        <v>1991</v>
      </c>
      <c r="H44" s="38">
        <v>870</v>
      </c>
      <c r="I44" s="38">
        <v>44</v>
      </c>
    </row>
    <row r="45" spans="2:9" ht="20.100000000000001" customHeight="1" x14ac:dyDescent="0.25">
      <c r="B45" s="87" t="s">
        <v>150</v>
      </c>
      <c r="C45" s="88"/>
      <c r="D45" s="89"/>
      <c r="E45" s="59" t="s">
        <v>92</v>
      </c>
      <c r="F45" s="38"/>
      <c r="G45" s="38"/>
      <c r="H45" s="38"/>
      <c r="I45" s="38"/>
    </row>
    <row r="46" spans="2:9" ht="20.100000000000001" customHeight="1" x14ac:dyDescent="0.25">
      <c r="B46" s="127" t="s">
        <v>160</v>
      </c>
      <c r="C46" s="128"/>
      <c r="D46" s="129"/>
      <c r="E46" s="59" t="s">
        <v>92</v>
      </c>
      <c r="F46" s="55"/>
      <c r="G46" s="55"/>
      <c r="H46" s="8"/>
      <c r="I46" s="8"/>
    </row>
    <row r="47" spans="2:9" ht="20.100000000000001" customHeight="1" x14ac:dyDescent="0.25">
      <c r="B47" s="87">
        <v>1</v>
      </c>
      <c r="C47" s="88"/>
      <c r="D47" s="89"/>
      <c r="E47" s="59" t="s">
        <v>147</v>
      </c>
      <c r="F47" s="38"/>
      <c r="G47" s="38"/>
      <c r="H47" s="38"/>
      <c r="I47" s="38"/>
    </row>
    <row r="48" spans="2:9" ht="20.100000000000001" customHeight="1" x14ac:dyDescent="0.25">
      <c r="B48" s="87">
        <v>3</v>
      </c>
      <c r="C48" s="88"/>
      <c r="D48" s="89"/>
      <c r="E48" s="59" t="s">
        <v>4</v>
      </c>
      <c r="F48" s="66">
        <v>1062</v>
      </c>
      <c r="G48" s="66">
        <v>1062</v>
      </c>
      <c r="H48" s="38">
        <v>614</v>
      </c>
      <c r="I48" s="38">
        <v>58</v>
      </c>
    </row>
    <row r="49" spans="2:9" ht="20.100000000000001" customHeight="1" x14ac:dyDescent="0.25">
      <c r="B49" s="87">
        <v>32</v>
      </c>
      <c r="C49" s="88"/>
      <c r="D49" s="89"/>
      <c r="E49" s="59" t="s">
        <v>12</v>
      </c>
      <c r="F49" s="66">
        <v>1062</v>
      </c>
      <c r="G49" s="66">
        <v>1062</v>
      </c>
      <c r="H49" s="38">
        <v>614</v>
      </c>
      <c r="I49" s="38">
        <v>58</v>
      </c>
    </row>
    <row r="50" spans="2:9" ht="20.100000000000001" customHeight="1" x14ac:dyDescent="0.25">
      <c r="B50" s="87">
        <v>322</v>
      </c>
      <c r="C50" s="88"/>
      <c r="D50" s="89"/>
      <c r="E50" s="59" t="s">
        <v>90</v>
      </c>
      <c r="F50" s="66">
        <v>1062</v>
      </c>
      <c r="G50" s="66">
        <v>1062</v>
      </c>
      <c r="H50" s="38">
        <v>614</v>
      </c>
      <c r="I50" s="38">
        <v>58</v>
      </c>
    </row>
    <row r="51" spans="2:9" ht="20.100000000000001" customHeight="1" x14ac:dyDescent="0.25">
      <c r="B51" s="87">
        <v>3222</v>
      </c>
      <c r="C51" s="88"/>
      <c r="D51" s="89"/>
      <c r="E51" s="59" t="s">
        <v>92</v>
      </c>
      <c r="F51" s="66">
        <v>1062</v>
      </c>
      <c r="G51" s="66">
        <v>1062</v>
      </c>
      <c r="H51" s="38">
        <v>614</v>
      </c>
      <c r="I51" s="38">
        <v>58</v>
      </c>
    </row>
    <row r="52" spans="2:9" ht="20.100000000000001" customHeight="1" x14ac:dyDescent="0.25">
      <c r="B52" s="87" t="s">
        <v>150</v>
      </c>
      <c r="C52" s="88"/>
      <c r="D52" s="89"/>
      <c r="E52" s="59" t="s">
        <v>93</v>
      </c>
      <c r="F52" s="38"/>
      <c r="G52" s="38"/>
      <c r="H52" s="38"/>
      <c r="I52" s="38"/>
    </row>
    <row r="53" spans="2:9" ht="20.100000000000001" customHeight="1" x14ac:dyDescent="0.25">
      <c r="B53" s="127" t="s">
        <v>161</v>
      </c>
      <c r="C53" s="128"/>
      <c r="D53" s="129"/>
      <c r="E53" s="59" t="s">
        <v>93</v>
      </c>
      <c r="F53" s="55"/>
      <c r="G53" s="55"/>
      <c r="H53" s="8"/>
      <c r="I53" s="8"/>
    </row>
    <row r="54" spans="2:9" ht="20.100000000000001" customHeight="1" x14ac:dyDescent="0.25">
      <c r="B54" s="87">
        <v>1</v>
      </c>
      <c r="C54" s="88"/>
      <c r="D54" s="89"/>
      <c r="E54" s="59" t="s">
        <v>147</v>
      </c>
      <c r="F54" s="38"/>
      <c r="G54" s="38"/>
      <c r="H54" s="38"/>
      <c r="I54" s="38"/>
    </row>
    <row r="55" spans="2:9" ht="20.100000000000001" customHeight="1" x14ac:dyDescent="0.25">
      <c r="B55" s="87">
        <v>3</v>
      </c>
      <c r="C55" s="88"/>
      <c r="D55" s="89"/>
      <c r="E55" s="59" t="s">
        <v>4</v>
      </c>
      <c r="F55" s="66">
        <v>8760</v>
      </c>
      <c r="G55" s="66">
        <v>8760</v>
      </c>
      <c r="H55" s="66">
        <v>2631</v>
      </c>
      <c r="I55" s="38">
        <v>30</v>
      </c>
    </row>
    <row r="56" spans="2:9" ht="20.100000000000001" customHeight="1" x14ac:dyDescent="0.25">
      <c r="B56" s="87">
        <v>32</v>
      </c>
      <c r="C56" s="88"/>
      <c r="D56" s="89"/>
      <c r="E56" s="59" t="s">
        <v>12</v>
      </c>
      <c r="F56" s="66">
        <v>8760</v>
      </c>
      <c r="G56" s="66">
        <v>8760</v>
      </c>
      <c r="H56" s="66">
        <v>2631</v>
      </c>
      <c r="I56" s="38">
        <v>30</v>
      </c>
    </row>
    <row r="57" spans="2:9" ht="20.100000000000001" customHeight="1" x14ac:dyDescent="0.25">
      <c r="B57" s="87">
        <v>322</v>
      </c>
      <c r="C57" s="88"/>
      <c r="D57" s="89"/>
      <c r="E57" s="59" t="s">
        <v>90</v>
      </c>
      <c r="F57" s="66">
        <v>8760</v>
      </c>
      <c r="G57" s="66">
        <v>8760</v>
      </c>
      <c r="H57" s="66">
        <v>2631</v>
      </c>
      <c r="I57" s="38">
        <v>30</v>
      </c>
    </row>
    <row r="58" spans="2:9" ht="20.100000000000001" customHeight="1" x14ac:dyDescent="0.25">
      <c r="B58" s="87">
        <v>3223</v>
      </c>
      <c r="C58" s="88"/>
      <c r="D58" s="89"/>
      <c r="E58" s="59" t="s">
        <v>93</v>
      </c>
      <c r="F58" s="38"/>
      <c r="G58" s="38"/>
      <c r="H58" s="38"/>
      <c r="I58" s="38"/>
    </row>
    <row r="59" spans="2:9" ht="25.5" customHeight="1" x14ac:dyDescent="0.25">
      <c r="B59" s="87" t="s">
        <v>150</v>
      </c>
      <c r="C59" s="88"/>
      <c r="D59" s="89"/>
      <c r="E59" s="59" t="s">
        <v>94</v>
      </c>
      <c r="F59" s="90"/>
      <c r="G59" s="90"/>
      <c r="H59" s="38"/>
      <c r="I59" s="38"/>
    </row>
    <row r="60" spans="2:9" ht="25.5" customHeight="1" x14ac:dyDescent="0.25">
      <c r="B60" s="127" t="s">
        <v>162</v>
      </c>
      <c r="C60" s="128"/>
      <c r="D60" s="129"/>
      <c r="E60" s="59" t="s">
        <v>94</v>
      </c>
      <c r="F60" s="55"/>
      <c r="G60" s="55"/>
      <c r="H60" s="8"/>
      <c r="I60" s="8"/>
    </row>
    <row r="61" spans="2:9" ht="20.100000000000001" customHeight="1" x14ac:dyDescent="0.25">
      <c r="B61" s="87">
        <v>1</v>
      </c>
      <c r="C61" s="88"/>
      <c r="D61" s="89"/>
      <c r="E61" s="59" t="s">
        <v>147</v>
      </c>
      <c r="F61" s="38"/>
      <c r="G61" s="38"/>
      <c r="H61" s="38"/>
      <c r="I61" s="38"/>
    </row>
    <row r="62" spans="2:9" ht="20.100000000000001" customHeight="1" x14ac:dyDescent="0.25">
      <c r="B62" s="87">
        <v>3</v>
      </c>
      <c r="C62" s="88"/>
      <c r="D62" s="89"/>
      <c r="E62" s="59" t="s">
        <v>4</v>
      </c>
      <c r="F62" s="66">
        <v>9291</v>
      </c>
      <c r="G62" s="66">
        <v>9291</v>
      </c>
      <c r="H62" s="66">
        <v>1098</v>
      </c>
      <c r="I62" s="38">
        <v>12</v>
      </c>
    </row>
    <row r="63" spans="2:9" ht="20.100000000000001" customHeight="1" x14ac:dyDescent="0.25">
      <c r="B63" s="87">
        <v>32</v>
      </c>
      <c r="C63" s="88"/>
      <c r="D63" s="89"/>
      <c r="E63" s="59" t="s">
        <v>12</v>
      </c>
      <c r="F63" s="66">
        <v>9291</v>
      </c>
      <c r="G63" s="66">
        <v>9291</v>
      </c>
      <c r="H63" s="66">
        <v>1098</v>
      </c>
      <c r="I63" s="38">
        <v>12</v>
      </c>
    </row>
    <row r="64" spans="2:9" ht="20.100000000000001" customHeight="1" x14ac:dyDescent="0.25">
      <c r="B64" s="87">
        <v>322</v>
      </c>
      <c r="C64" s="88"/>
      <c r="D64" s="89"/>
      <c r="E64" s="59" t="s">
        <v>90</v>
      </c>
      <c r="F64" s="66">
        <v>9291</v>
      </c>
      <c r="G64" s="66">
        <v>9291</v>
      </c>
      <c r="H64" s="66">
        <v>1098</v>
      </c>
      <c r="I64" s="38">
        <v>12</v>
      </c>
    </row>
    <row r="65" spans="2:9" ht="20.100000000000001" customHeight="1" x14ac:dyDescent="0.25">
      <c r="B65" s="87">
        <v>3224</v>
      </c>
      <c r="C65" s="88"/>
      <c r="D65" s="89"/>
      <c r="E65" s="59" t="s">
        <v>94</v>
      </c>
      <c r="F65" s="66">
        <v>9291</v>
      </c>
      <c r="G65" s="66">
        <v>9291</v>
      </c>
      <c r="H65" s="66">
        <v>1098</v>
      </c>
      <c r="I65" s="38">
        <v>12</v>
      </c>
    </row>
    <row r="66" spans="2:9" ht="20.100000000000001" customHeight="1" x14ac:dyDescent="0.25">
      <c r="B66" s="87" t="s">
        <v>150</v>
      </c>
      <c r="C66" s="88"/>
      <c r="D66" s="89"/>
      <c r="E66" s="59" t="s">
        <v>95</v>
      </c>
      <c r="F66" s="90"/>
      <c r="G66" s="90"/>
      <c r="H66" s="38"/>
      <c r="I66" s="38"/>
    </row>
    <row r="67" spans="2:9" ht="20.100000000000001" customHeight="1" x14ac:dyDescent="0.25">
      <c r="B67" s="127" t="s">
        <v>163</v>
      </c>
      <c r="C67" s="128"/>
      <c r="D67" s="129"/>
      <c r="E67" s="59" t="s">
        <v>95</v>
      </c>
      <c r="F67" s="55"/>
      <c r="G67" s="55"/>
      <c r="H67" s="8"/>
      <c r="I67" s="8"/>
    </row>
    <row r="68" spans="2:9" ht="20.100000000000001" customHeight="1" x14ac:dyDescent="0.25">
      <c r="B68" s="87">
        <v>1</v>
      </c>
      <c r="C68" s="88"/>
      <c r="D68" s="89"/>
      <c r="E68" s="59" t="s">
        <v>147</v>
      </c>
      <c r="F68" s="38"/>
      <c r="G68" s="38"/>
      <c r="H68" s="38"/>
      <c r="I68" s="38"/>
    </row>
    <row r="69" spans="2:9" ht="20.100000000000001" customHeight="1" x14ac:dyDescent="0.25">
      <c r="B69" s="87">
        <v>3</v>
      </c>
      <c r="C69" s="88"/>
      <c r="D69" s="89"/>
      <c r="E69" s="59" t="s">
        <v>4</v>
      </c>
      <c r="F69" s="66">
        <v>4645</v>
      </c>
      <c r="G69" s="66">
        <v>4645</v>
      </c>
      <c r="H69" s="38">
        <v>99</v>
      </c>
      <c r="I69" s="38">
        <v>2</v>
      </c>
    </row>
    <row r="70" spans="2:9" ht="20.100000000000001" customHeight="1" x14ac:dyDescent="0.25">
      <c r="B70" s="87">
        <v>32</v>
      </c>
      <c r="C70" s="88"/>
      <c r="D70" s="89"/>
      <c r="E70" s="59" t="s">
        <v>12</v>
      </c>
      <c r="F70" s="66">
        <v>4645</v>
      </c>
      <c r="G70" s="66">
        <v>4645</v>
      </c>
      <c r="H70" s="38">
        <v>99</v>
      </c>
      <c r="I70" s="38">
        <v>2</v>
      </c>
    </row>
    <row r="71" spans="2:9" ht="20.100000000000001" customHeight="1" x14ac:dyDescent="0.25">
      <c r="B71" s="87">
        <v>322</v>
      </c>
      <c r="C71" s="88"/>
      <c r="D71" s="89"/>
      <c r="E71" s="59" t="s">
        <v>90</v>
      </c>
      <c r="F71" s="66">
        <v>4645</v>
      </c>
      <c r="G71" s="66">
        <v>4645</v>
      </c>
      <c r="H71" s="38">
        <v>99</v>
      </c>
      <c r="I71" s="38">
        <v>2</v>
      </c>
    </row>
    <row r="72" spans="2:9" ht="20.100000000000001" customHeight="1" x14ac:dyDescent="0.25">
      <c r="B72" s="87">
        <v>3225</v>
      </c>
      <c r="C72" s="88"/>
      <c r="D72" s="89"/>
      <c r="E72" s="59" t="s">
        <v>95</v>
      </c>
      <c r="F72" s="66">
        <v>4645</v>
      </c>
      <c r="G72" s="66">
        <v>4645</v>
      </c>
      <c r="H72" s="38">
        <v>99</v>
      </c>
      <c r="I72" s="38">
        <v>2</v>
      </c>
    </row>
    <row r="73" spans="2:9" ht="20.100000000000001" customHeight="1" x14ac:dyDescent="0.25">
      <c r="B73" s="87" t="s">
        <v>150</v>
      </c>
      <c r="C73" s="88"/>
      <c r="D73" s="89"/>
      <c r="E73" s="59" t="s">
        <v>164</v>
      </c>
      <c r="F73" s="90"/>
      <c r="G73" s="90"/>
      <c r="H73" s="38"/>
      <c r="I73" s="38"/>
    </row>
    <row r="74" spans="2:9" ht="20.100000000000001" customHeight="1" x14ac:dyDescent="0.25">
      <c r="B74" s="127" t="s">
        <v>165</v>
      </c>
      <c r="C74" s="128"/>
      <c r="D74" s="129"/>
      <c r="E74" s="59" t="s">
        <v>164</v>
      </c>
      <c r="F74" s="55"/>
      <c r="G74" s="55"/>
      <c r="H74" s="8"/>
      <c r="I74" s="8"/>
    </row>
    <row r="75" spans="2:9" ht="20.100000000000001" customHeight="1" x14ac:dyDescent="0.25">
      <c r="B75" s="87">
        <v>1</v>
      </c>
      <c r="C75" s="88"/>
      <c r="D75" s="89"/>
      <c r="E75" s="59" t="s">
        <v>147</v>
      </c>
      <c r="F75" s="38"/>
      <c r="G75" s="38"/>
      <c r="H75" s="38"/>
      <c r="I75" s="38"/>
    </row>
    <row r="76" spans="2:9" ht="20.100000000000001" customHeight="1" x14ac:dyDescent="0.25">
      <c r="B76" s="87">
        <v>3</v>
      </c>
      <c r="C76" s="88"/>
      <c r="D76" s="89"/>
      <c r="E76" s="59" t="s">
        <v>4</v>
      </c>
      <c r="F76" s="66">
        <v>4612</v>
      </c>
      <c r="G76" s="66">
        <v>4612</v>
      </c>
      <c r="H76" s="66">
        <v>1692</v>
      </c>
      <c r="I76" s="38">
        <v>37</v>
      </c>
    </row>
    <row r="77" spans="2:9" ht="20.100000000000001" customHeight="1" x14ac:dyDescent="0.25">
      <c r="B77" s="87">
        <v>32</v>
      </c>
      <c r="C77" s="88"/>
      <c r="D77" s="89"/>
      <c r="E77" s="59" t="s">
        <v>12</v>
      </c>
      <c r="F77" s="66">
        <v>4612</v>
      </c>
      <c r="G77" s="66">
        <v>4612</v>
      </c>
      <c r="H77" s="66">
        <v>1692</v>
      </c>
      <c r="I77" s="38">
        <v>37</v>
      </c>
    </row>
    <row r="78" spans="2:9" ht="20.100000000000001" customHeight="1" x14ac:dyDescent="0.25">
      <c r="B78" s="87">
        <v>322</v>
      </c>
      <c r="C78" s="88"/>
      <c r="D78" s="89"/>
      <c r="E78" s="59" t="s">
        <v>90</v>
      </c>
      <c r="F78" s="66">
        <v>4612</v>
      </c>
      <c r="G78" s="66">
        <v>4612</v>
      </c>
      <c r="H78" s="66">
        <v>1692</v>
      </c>
      <c r="I78" s="38">
        <v>37</v>
      </c>
    </row>
    <row r="79" spans="2:9" ht="20.100000000000001" customHeight="1" x14ac:dyDescent="0.25">
      <c r="B79" s="87">
        <v>3227</v>
      </c>
      <c r="C79" s="88"/>
      <c r="D79" s="89"/>
      <c r="E79" s="59" t="s">
        <v>164</v>
      </c>
      <c r="F79" s="66">
        <v>4612</v>
      </c>
      <c r="G79" s="66">
        <v>4612</v>
      </c>
      <c r="H79" s="66">
        <v>1692</v>
      </c>
      <c r="I79" s="38">
        <v>37</v>
      </c>
    </row>
    <row r="80" spans="2:9" ht="20.100000000000001" customHeight="1" x14ac:dyDescent="0.25">
      <c r="B80" s="87"/>
      <c r="C80" s="88"/>
      <c r="D80" s="89"/>
      <c r="E80" s="59"/>
      <c r="F80" s="38"/>
      <c r="G80" s="38"/>
      <c r="H80" s="38"/>
      <c r="I80" s="38"/>
    </row>
    <row r="81" spans="2:9" ht="20.100000000000001" customHeight="1" x14ac:dyDescent="0.25">
      <c r="B81" s="127">
        <v>1</v>
      </c>
      <c r="C81" s="128"/>
      <c r="D81" s="129"/>
      <c r="E81" s="59" t="s">
        <v>147</v>
      </c>
      <c r="F81" s="55"/>
      <c r="G81" s="8"/>
      <c r="H81" s="8"/>
      <c r="I81" s="8"/>
    </row>
    <row r="82" spans="2:9" ht="31.5" customHeight="1" x14ac:dyDescent="0.25">
      <c r="B82" s="130" t="s">
        <v>166</v>
      </c>
      <c r="C82" s="130"/>
      <c r="D82" s="130"/>
      <c r="E82" s="59" t="s">
        <v>170</v>
      </c>
      <c r="F82" s="55">
        <v>159776</v>
      </c>
      <c r="G82" s="8">
        <v>159776</v>
      </c>
      <c r="H82" s="8">
        <v>41307</v>
      </c>
      <c r="I82" s="8">
        <v>26</v>
      </c>
    </row>
    <row r="83" spans="2:9" ht="30.75" customHeight="1" x14ac:dyDescent="0.25">
      <c r="B83" s="130" t="s">
        <v>171</v>
      </c>
      <c r="C83" s="130"/>
      <c r="D83" s="130"/>
      <c r="E83" s="91" t="s">
        <v>172</v>
      </c>
      <c r="F83" s="55"/>
      <c r="G83" s="8"/>
      <c r="H83" s="8"/>
      <c r="I83" s="8"/>
    </row>
    <row r="84" spans="2:9" ht="20.100000000000001" customHeight="1" x14ac:dyDescent="0.25">
      <c r="B84" s="127" t="s">
        <v>173</v>
      </c>
      <c r="C84" s="128"/>
      <c r="D84" s="129"/>
      <c r="E84" s="89" t="s">
        <v>151</v>
      </c>
      <c r="F84" s="55"/>
      <c r="G84" s="8"/>
      <c r="H84" s="8"/>
      <c r="I84" s="8"/>
    </row>
    <row r="85" spans="2:9" ht="20.100000000000001" customHeight="1" x14ac:dyDescent="0.25">
      <c r="B85" s="127" t="s">
        <v>174</v>
      </c>
      <c r="C85" s="128"/>
      <c r="D85" s="129"/>
      <c r="E85" s="59" t="s">
        <v>153</v>
      </c>
      <c r="F85" s="55"/>
      <c r="G85" s="55"/>
      <c r="H85" s="8"/>
      <c r="I85" s="8"/>
    </row>
    <row r="86" spans="2:9" ht="20.100000000000001" customHeight="1" x14ac:dyDescent="0.25">
      <c r="B86" s="87">
        <v>1</v>
      </c>
      <c r="C86" s="88"/>
      <c r="D86" s="89"/>
      <c r="E86" s="59" t="s">
        <v>147</v>
      </c>
      <c r="F86" s="38"/>
      <c r="G86" s="38"/>
      <c r="H86" s="38"/>
      <c r="I86" s="38"/>
    </row>
    <row r="87" spans="2:9" ht="20.100000000000001" customHeight="1" x14ac:dyDescent="0.25">
      <c r="B87" s="87">
        <v>3</v>
      </c>
      <c r="C87" s="88"/>
      <c r="D87" s="89"/>
      <c r="E87" s="59" t="s">
        <v>4</v>
      </c>
      <c r="F87" s="66">
        <v>100924</v>
      </c>
      <c r="G87" s="66">
        <v>100924</v>
      </c>
      <c r="H87" s="66">
        <v>24377</v>
      </c>
      <c r="I87" s="38">
        <v>24</v>
      </c>
    </row>
    <row r="88" spans="2:9" ht="20.100000000000001" customHeight="1" x14ac:dyDescent="0.25">
      <c r="B88" s="87">
        <v>31</v>
      </c>
      <c r="C88" s="88"/>
      <c r="D88" s="89"/>
      <c r="E88" s="59" t="s">
        <v>5</v>
      </c>
      <c r="F88" s="66">
        <v>100924</v>
      </c>
      <c r="G88" s="66">
        <v>100924</v>
      </c>
      <c r="H88" s="66">
        <v>24377</v>
      </c>
      <c r="I88" s="38">
        <v>24</v>
      </c>
    </row>
    <row r="89" spans="2:9" ht="20.100000000000001" customHeight="1" x14ac:dyDescent="0.25">
      <c r="B89" s="87">
        <v>311</v>
      </c>
      <c r="C89" s="88"/>
      <c r="D89" s="89"/>
      <c r="E89" s="59" t="s">
        <v>153</v>
      </c>
      <c r="F89" s="66">
        <v>100924</v>
      </c>
      <c r="G89" s="66">
        <v>100924</v>
      </c>
      <c r="H89" s="66">
        <v>24377</v>
      </c>
      <c r="I89" s="38">
        <v>24</v>
      </c>
    </row>
    <row r="90" spans="2:9" ht="20.100000000000001" customHeight="1" x14ac:dyDescent="0.25">
      <c r="B90" s="87">
        <v>3111</v>
      </c>
      <c r="C90" s="88"/>
      <c r="D90" s="89"/>
      <c r="E90" s="59" t="s">
        <v>30</v>
      </c>
      <c r="F90" s="66">
        <v>95377</v>
      </c>
      <c r="G90" s="66">
        <v>95377</v>
      </c>
      <c r="H90" s="66">
        <v>24377</v>
      </c>
      <c r="I90" s="38">
        <v>24</v>
      </c>
    </row>
    <row r="91" spans="2:9" ht="20.100000000000001" customHeight="1" x14ac:dyDescent="0.25">
      <c r="B91" s="87">
        <v>3113</v>
      </c>
      <c r="C91" s="88"/>
      <c r="D91" s="89"/>
      <c r="E91" s="59" t="s">
        <v>175</v>
      </c>
      <c r="F91" s="66">
        <v>5547</v>
      </c>
      <c r="G91" s="66">
        <v>5547</v>
      </c>
      <c r="H91" s="38"/>
      <c r="I91" s="38"/>
    </row>
    <row r="92" spans="2:9" ht="20.100000000000001" customHeight="1" x14ac:dyDescent="0.25">
      <c r="B92" s="127" t="s">
        <v>173</v>
      </c>
      <c r="C92" s="128"/>
      <c r="D92" s="129"/>
      <c r="E92" s="94" t="s">
        <v>85</v>
      </c>
      <c r="F92" s="55"/>
      <c r="G92" s="8"/>
      <c r="H92" s="8"/>
      <c r="I92" s="8"/>
    </row>
    <row r="93" spans="2:9" ht="20.100000000000001" customHeight="1" x14ac:dyDescent="0.25">
      <c r="B93" s="127" t="s">
        <v>176</v>
      </c>
      <c r="C93" s="128"/>
      <c r="D93" s="129"/>
      <c r="E93" s="59" t="s">
        <v>85</v>
      </c>
      <c r="F93" s="55"/>
      <c r="G93" s="55"/>
      <c r="H93" s="8"/>
      <c r="I93" s="8"/>
    </row>
    <row r="94" spans="2:9" ht="20.100000000000001" customHeight="1" x14ac:dyDescent="0.25">
      <c r="B94" s="92">
        <v>1</v>
      </c>
      <c r="C94" s="93"/>
      <c r="D94" s="94"/>
      <c r="E94" s="59" t="s">
        <v>147</v>
      </c>
      <c r="F94" s="38"/>
      <c r="G94" s="38"/>
      <c r="H94" s="38"/>
      <c r="I94" s="38"/>
    </row>
    <row r="95" spans="2:9" ht="20.100000000000001" customHeight="1" x14ac:dyDescent="0.25">
      <c r="B95" s="87">
        <v>3</v>
      </c>
      <c r="C95" s="88"/>
      <c r="D95" s="89"/>
      <c r="E95" s="59" t="s">
        <v>4</v>
      </c>
      <c r="F95" s="66">
        <v>12542</v>
      </c>
      <c r="G95" s="66">
        <v>12542</v>
      </c>
      <c r="H95" s="66">
        <v>5017</v>
      </c>
      <c r="I95" s="38">
        <v>40</v>
      </c>
    </row>
    <row r="96" spans="2:9" ht="20.100000000000001" customHeight="1" x14ac:dyDescent="0.25">
      <c r="B96" s="87">
        <v>31</v>
      </c>
      <c r="C96" s="88"/>
      <c r="D96" s="89"/>
      <c r="E96" s="59" t="s">
        <v>5</v>
      </c>
      <c r="F96" s="66">
        <v>12542</v>
      </c>
      <c r="G96" s="66">
        <v>12542</v>
      </c>
      <c r="H96" s="66">
        <v>5017</v>
      </c>
      <c r="I96" s="38">
        <v>40</v>
      </c>
    </row>
    <row r="97" spans="2:9" ht="20.100000000000001" customHeight="1" x14ac:dyDescent="0.25">
      <c r="B97" s="87">
        <v>312</v>
      </c>
      <c r="C97" s="88"/>
      <c r="D97" s="89"/>
      <c r="E97" s="59" t="s">
        <v>85</v>
      </c>
      <c r="F97" s="66">
        <v>12542</v>
      </c>
      <c r="G97" s="66">
        <v>12542</v>
      </c>
      <c r="H97" s="66">
        <v>5017</v>
      </c>
      <c r="I97" s="38">
        <v>40</v>
      </c>
    </row>
    <row r="98" spans="2:9" ht="20.100000000000001" customHeight="1" x14ac:dyDescent="0.25">
      <c r="B98" s="87">
        <v>3121</v>
      </c>
      <c r="C98" s="88"/>
      <c r="D98" s="89"/>
      <c r="E98" s="59" t="s">
        <v>85</v>
      </c>
      <c r="F98" s="66">
        <v>12542</v>
      </c>
      <c r="G98" s="66">
        <v>12542</v>
      </c>
      <c r="H98" s="66">
        <v>5017</v>
      </c>
      <c r="I98" s="38">
        <v>40</v>
      </c>
    </row>
    <row r="99" spans="2:9" x14ac:dyDescent="0.25">
      <c r="B99" s="127" t="s">
        <v>173</v>
      </c>
      <c r="C99" s="128"/>
      <c r="D99" s="129"/>
      <c r="E99" s="94" t="s">
        <v>86</v>
      </c>
      <c r="F99" s="55"/>
      <c r="G99" s="8"/>
      <c r="H99" s="8"/>
      <c r="I99" s="8"/>
    </row>
    <row r="100" spans="2:9" ht="16.5" customHeight="1" x14ac:dyDescent="0.25">
      <c r="B100" s="127" t="s">
        <v>177</v>
      </c>
      <c r="C100" s="128"/>
      <c r="D100" s="129"/>
      <c r="E100" s="59" t="s">
        <v>86</v>
      </c>
      <c r="F100" s="55"/>
      <c r="G100" s="55"/>
      <c r="H100" s="8"/>
      <c r="I100" s="8"/>
    </row>
    <row r="101" spans="2:9" ht="16.5" customHeight="1" x14ac:dyDescent="0.25">
      <c r="B101" s="92">
        <v>1</v>
      </c>
      <c r="C101" s="93"/>
      <c r="D101" s="94"/>
      <c r="E101" s="59" t="s">
        <v>147</v>
      </c>
      <c r="F101" s="38"/>
      <c r="G101" s="38"/>
      <c r="H101" s="38"/>
      <c r="I101" s="38"/>
    </row>
    <row r="102" spans="2:9" ht="16.5" customHeight="1" x14ac:dyDescent="0.25">
      <c r="B102" s="87">
        <v>3</v>
      </c>
      <c r="C102" s="88"/>
      <c r="D102" s="89"/>
      <c r="E102" s="59" t="s">
        <v>4</v>
      </c>
      <c r="F102" s="66">
        <v>17626</v>
      </c>
      <c r="G102" s="66">
        <v>17626</v>
      </c>
      <c r="H102" s="66">
        <v>4262</v>
      </c>
      <c r="I102" s="38">
        <v>24</v>
      </c>
    </row>
    <row r="103" spans="2:9" ht="20.100000000000001" customHeight="1" x14ac:dyDescent="0.25">
      <c r="B103" s="87">
        <v>31</v>
      </c>
      <c r="C103" s="88"/>
      <c r="D103" s="89"/>
      <c r="E103" s="59" t="s">
        <v>5</v>
      </c>
      <c r="F103" s="66">
        <v>17626</v>
      </c>
      <c r="G103" s="66">
        <v>17626</v>
      </c>
      <c r="H103" s="66">
        <v>4262</v>
      </c>
      <c r="I103" s="38">
        <v>24</v>
      </c>
    </row>
    <row r="104" spans="2:9" ht="20.100000000000001" customHeight="1" x14ac:dyDescent="0.25">
      <c r="B104" s="87">
        <v>313</v>
      </c>
      <c r="C104" s="88"/>
      <c r="D104" s="89"/>
      <c r="E104" s="59" t="s">
        <v>86</v>
      </c>
      <c r="F104" s="66">
        <v>17626</v>
      </c>
      <c r="G104" s="66">
        <v>17626</v>
      </c>
      <c r="H104" s="66">
        <v>4262</v>
      </c>
      <c r="I104" s="38">
        <v>24</v>
      </c>
    </row>
    <row r="105" spans="2:9" ht="20.100000000000001" customHeight="1" x14ac:dyDescent="0.25">
      <c r="B105" s="92">
        <v>3131</v>
      </c>
      <c r="C105" s="93"/>
      <c r="D105" s="94"/>
      <c r="E105" s="59" t="s">
        <v>87</v>
      </c>
      <c r="F105" s="66">
        <v>9888</v>
      </c>
      <c r="G105" s="66">
        <v>9888</v>
      </c>
      <c r="H105" s="38">
        <v>69</v>
      </c>
      <c r="I105" s="38">
        <v>1</v>
      </c>
    </row>
    <row r="106" spans="2:9" ht="20.100000000000001" customHeight="1" x14ac:dyDescent="0.25">
      <c r="B106" s="92">
        <v>3132</v>
      </c>
      <c r="C106" s="93"/>
      <c r="D106" s="94"/>
      <c r="E106" s="59" t="s">
        <v>155</v>
      </c>
      <c r="F106" s="66">
        <v>7738</v>
      </c>
      <c r="G106" s="66">
        <v>7738</v>
      </c>
      <c r="H106" s="66">
        <v>4193</v>
      </c>
      <c r="I106" s="38">
        <v>54</v>
      </c>
    </row>
    <row r="107" spans="2:9" ht="20.100000000000001" customHeight="1" x14ac:dyDescent="0.25">
      <c r="B107" s="127" t="s">
        <v>173</v>
      </c>
      <c r="C107" s="128"/>
      <c r="D107" s="129"/>
      <c r="E107" s="94" t="s">
        <v>93</v>
      </c>
      <c r="F107" s="55"/>
      <c r="G107" s="8"/>
      <c r="H107" s="8"/>
      <c r="I107" s="8"/>
    </row>
    <row r="108" spans="2:9" ht="20.100000000000001" customHeight="1" x14ac:dyDescent="0.25">
      <c r="B108" s="127" t="s">
        <v>178</v>
      </c>
      <c r="C108" s="128"/>
      <c r="D108" s="129"/>
      <c r="E108" s="59" t="s">
        <v>93</v>
      </c>
      <c r="F108" s="55"/>
      <c r="G108" s="55"/>
      <c r="H108" s="8"/>
      <c r="I108" s="8"/>
    </row>
    <row r="109" spans="2:9" ht="20.100000000000001" customHeight="1" x14ac:dyDescent="0.25">
      <c r="B109" s="92">
        <v>1</v>
      </c>
      <c r="C109" s="93"/>
      <c r="D109" s="94"/>
      <c r="E109" s="59" t="s">
        <v>147</v>
      </c>
      <c r="F109" s="38"/>
      <c r="G109" s="38"/>
      <c r="H109" s="38"/>
      <c r="I109" s="38"/>
    </row>
    <row r="110" spans="2:9" ht="20.100000000000001" customHeight="1" x14ac:dyDescent="0.25">
      <c r="B110" s="92">
        <v>3</v>
      </c>
      <c r="C110" s="93"/>
      <c r="D110" s="94"/>
      <c r="E110" s="59" t="s">
        <v>4</v>
      </c>
      <c r="F110" s="66">
        <v>7167</v>
      </c>
      <c r="G110" s="66">
        <v>7167</v>
      </c>
      <c r="H110" s="66">
        <v>567</v>
      </c>
      <c r="I110" s="38">
        <v>8</v>
      </c>
    </row>
    <row r="111" spans="2:9" ht="20.100000000000001" customHeight="1" x14ac:dyDescent="0.25">
      <c r="B111" s="92">
        <v>32</v>
      </c>
      <c r="C111" s="93"/>
      <c r="D111" s="94"/>
      <c r="E111" s="59" t="s">
        <v>12</v>
      </c>
      <c r="F111" s="66">
        <v>7167</v>
      </c>
      <c r="G111" s="66">
        <v>7167</v>
      </c>
      <c r="H111" s="38">
        <v>567</v>
      </c>
      <c r="I111" s="38">
        <v>8</v>
      </c>
    </row>
    <row r="112" spans="2:9" ht="20.100000000000001" customHeight="1" x14ac:dyDescent="0.25">
      <c r="B112" s="92">
        <v>322</v>
      </c>
      <c r="C112" s="93"/>
      <c r="D112" s="94"/>
      <c r="E112" s="59" t="s">
        <v>90</v>
      </c>
      <c r="F112" s="66">
        <v>7167</v>
      </c>
      <c r="G112" s="66">
        <v>7167</v>
      </c>
      <c r="H112" s="38">
        <v>567</v>
      </c>
      <c r="I112" s="38">
        <v>8</v>
      </c>
    </row>
    <row r="113" spans="2:9" ht="20.100000000000001" customHeight="1" x14ac:dyDescent="0.25">
      <c r="B113" s="92">
        <v>3223</v>
      </c>
      <c r="C113" s="93"/>
      <c r="D113" s="94"/>
      <c r="E113" s="59" t="s">
        <v>93</v>
      </c>
      <c r="F113" s="66">
        <v>7167</v>
      </c>
      <c r="G113" s="66">
        <v>7167</v>
      </c>
      <c r="H113" s="38">
        <v>567</v>
      </c>
      <c r="I113" s="38">
        <v>8</v>
      </c>
    </row>
    <row r="114" spans="2:9" ht="20.100000000000001" customHeight="1" x14ac:dyDescent="0.25">
      <c r="B114" s="127" t="s">
        <v>173</v>
      </c>
      <c r="C114" s="128"/>
      <c r="D114" s="129"/>
      <c r="E114" s="94" t="s">
        <v>164</v>
      </c>
      <c r="F114" s="55"/>
      <c r="G114" s="8"/>
      <c r="H114" s="8"/>
      <c r="I114" s="8"/>
    </row>
    <row r="115" spans="2:9" ht="20.100000000000001" customHeight="1" x14ac:dyDescent="0.25">
      <c r="B115" s="127" t="s">
        <v>179</v>
      </c>
      <c r="C115" s="128"/>
      <c r="D115" s="129"/>
      <c r="E115" s="94" t="s">
        <v>164</v>
      </c>
      <c r="F115" s="55"/>
      <c r="G115" s="55"/>
      <c r="H115" s="8"/>
      <c r="I115" s="8"/>
    </row>
    <row r="116" spans="2:9" ht="20.100000000000001" customHeight="1" x14ac:dyDescent="0.25">
      <c r="B116" s="92">
        <v>1</v>
      </c>
      <c r="C116" s="93"/>
      <c r="D116" s="94"/>
      <c r="E116" s="59" t="s">
        <v>147</v>
      </c>
      <c r="F116" s="38"/>
      <c r="G116" s="38"/>
      <c r="H116" s="38"/>
      <c r="I116" s="38"/>
    </row>
    <row r="117" spans="2:9" ht="20.100000000000001" customHeight="1" x14ac:dyDescent="0.25">
      <c r="B117" s="92">
        <v>3</v>
      </c>
      <c r="C117" s="93"/>
      <c r="D117" s="94"/>
      <c r="E117" s="59" t="s">
        <v>4</v>
      </c>
      <c r="F117" s="66">
        <v>2671</v>
      </c>
      <c r="G117" s="66">
        <v>2671</v>
      </c>
      <c r="H117" s="66">
        <v>88</v>
      </c>
      <c r="I117" s="38">
        <v>3</v>
      </c>
    </row>
    <row r="118" spans="2:9" ht="20.100000000000001" customHeight="1" x14ac:dyDescent="0.25">
      <c r="B118" s="92">
        <v>32</v>
      </c>
      <c r="C118" s="93"/>
      <c r="D118" s="94"/>
      <c r="E118" s="59" t="s">
        <v>12</v>
      </c>
      <c r="F118" s="66">
        <v>2671</v>
      </c>
      <c r="G118" s="66">
        <v>2671</v>
      </c>
      <c r="H118" s="38">
        <v>88</v>
      </c>
      <c r="I118" s="38">
        <v>3</v>
      </c>
    </row>
    <row r="119" spans="2:9" ht="20.100000000000001" customHeight="1" x14ac:dyDescent="0.25">
      <c r="B119" s="92">
        <v>322</v>
      </c>
      <c r="C119" s="93"/>
      <c r="D119" s="94"/>
      <c r="E119" s="59" t="s">
        <v>90</v>
      </c>
      <c r="F119" s="66">
        <v>2671</v>
      </c>
      <c r="G119" s="66">
        <v>2671</v>
      </c>
      <c r="H119" s="38">
        <v>88</v>
      </c>
      <c r="I119" s="38">
        <v>3</v>
      </c>
    </row>
    <row r="120" spans="2:9" ht="20.100000000000001" customHeight="1" x14ac:dyDescent="0.25">
      <c r="B120" s="92">
        <v>3227</v>
      </c>
      <c r="C120" s="93"/>
      <c r="D120" s="94"/>
      <c r="E120" s="94" t="s">
        <v>164</v>
      </c>
      <c r="F120" s="66">
        <v>2671</v>
      </c>
      <c r="G120" s="66">
        <v>2671</v>
      </c>
      <c r="H120" s="38">
        <v>88</v>
      </c>
      <c r="I120" s="38">
        <v>3</v>
      </c>
    </row>
    <row r="121" spans="2:9" ht="20.100000000000001" customHeight="1" x14ac:dyDescent="0.25">
      <c r="B121" s="127" t="s">
        <v>173</v>
      </c>
      <c r="C121" s="128"/>
      <c r="D121" s="129"/>
      <c r="E121" s="94" t="s">
        <v>97</v>
      </c>
      <c r="F121" s="55"/>
      <c r="G121" s="8"/>
      <c r="H121" s="8"/>
      <c r="I121" s="8"/>
    </row>
    <row r="122" spans="2:9" ht="20.100000000000001" customHeight="1" x14ac:dyDescent="0.25">
      <c r="B122" s="127" t="s">
        <v>180</v>
      </c>
      <c r="C122" s="128"/>
      <c r="D122" s="129"/>
      <c r="E122" s="94" t="s">
        <v>97</v>
      </c>
      <c r="F122" s="55"/>
      <c r="G122" s="55"/>
      <c r="H122" s="8"/>
      <c r="I122" s="8"/>
    </row>
    <row r="123" spans="2:9" ht="20.100000000000001" customHeight="1" x14ac:dyDescent="0.25">
      <c r="B123" s="92">
        <v>1</v>
      </c>
      <c r="C123" s="93"/>
      <c r="D123" s="94"/>
      <c r="E123" s="59" t="s">
        <v>147</v>
      </c>
      <c r="F123" s="38"/>
      <c r="G123" s="38"/>
      <c r="H123" s="38"/>
      <c r="I123" s="38"/>
    </row>
    <row r="124" spans="2:9" ht="20.100000000000001" customHeight="1" x14ac:dyDescent="0.25">
      <c r="B124" s="92">
        <v>3</v>
      </c>
      <c r="C124" s="93"/>
      <c r="D124" s="94"/>
      <c r="E124" s="59" t="s">
        <v>4</v>
      </c>
      <c r="F124" s="66">
        <v>10060</v>
      </c>
      <c r="G124" s="66">
        <v>10060</v>
      </c>
      <c r="H124" s="66">
        <v>5232</v>
      </c>
      <c r="I124" s="38">
        <v>52</v>
      </c>
    </row>
    <row r="125" spans="2:9" ht="20.100000000000001" customHeight="1" x14ac:dyDescent="0.25">
      <c r="B125" s="92">
        <v>32</v>
      </c>
      <c r="C125" s="93"/>
      <c r="D125" s="94"/>
      <c r="E125" s="59" t="s">
        <v>12</v>
      </c>
      <c r="F125" s="66">
        <v>10060</v>
      </c>
      <c r="G125" s="66">
        <v>10060</v>
      </c>
      <c r="H125" s="66">
        <v>5232</v>
      </c>
      <c r="I125" s="38">
        <v>52</v>
      </c>
    </row>
    <row r="126" spans="2:9" ht="20.100000000000001" customHeight="1" x14ac:dyDescent="0.25">
      <c r="B126" s="92">
        <v>323</v>
      </c>
      <c r="C126" s="93"/>
      <c r="D126" s="94"/>
      <c r="E126" s="59" t="s">
        <v>97</v>
      </c>
      <c r="F126" s="66">
        <v>10060</v>
      </c>
      <c r="G126" s="66">
        <v>10060</v>
      </c>
      <c r="H126" s="66">
        <v>5232</v>
      </c>
      <c r="I126" s="38">
        <v>52</v>
      </c>
    </row>
    <row r="127" spans="2:9" ht="20.100000000000001" customHeight="1" x14ac:dyDescent="0.25">
      <c r="B127" s="92">
        <v>3231</v>
      </c>
      <c r="C127" s="93"/>
      <c r="D127" s="94"/>
      <c r="E127" s="59" t="s">
        <v>181</v>
      </c>
      <c r="F127" s="66">
        <v>1857</v>
      </c>
      <c r="G127" s="66">
        <v>1857</v>
      </c>
      <c r="H127" s="38">
        <v>752</v>
      </c>
      <c r="I127" s="38">
        <v>40</v>
      </c>
    </row>
    <row r="128" spans="2:9" ht="20.100000000000001" customHeight="1" x14ac:dyDescent="0.25">
      <c r="B128" s="92">
        <v>3233</v>
      </c>
      <c r="C128" s="93"/>
      <c r="D128" s="94"/>
      <c r="E128" s="59" t="s">
        <v>100</v>
      </c>
      <c r="F128" s="38">
        <v>770</v>
      </c>
      <c r="G128" s="38">
        <v>770</v>
      </c>
      <c r="H128" s="38">
        <v>64</v>
      </c>
      <c r="I128" s="38">
        <v>8</v>
      </c>
    </row>
    <row r="129" spans="2:9" ht="20.100000000000001" customHeight="1" x14ac:dyDescent="0.25">
      <c r="B129" s="92">
        <v>3234</v>
      </c>
      <c r="C129" s="93"/>
      <c r="D129" s="94"/>
      <c r="E129" s="59" t="s">
        <v>101</v>
      </c>
      <c r="F129" s="66">
        <v>1195</v>
      </c>
      <c r="G129" s="66">
        <v>1195</v>
      </c>
      <c r="H129" s="38">
        <v>91</v>
      </c>
      <c r="I129" s="38">
        <v>8</v>
      </c>
    </row>
    <row r="130" spans="2:9" ht="20.100000000000001" customHeight="1" x14ac:dyDescent="0.25">
      <c r="B130" s="92">
        <v>3236</v>
      </c>
      <c r="C130" s="93"/>
      <c r="D130" s="94"/>
      <c r="E130" s="59" t="s">
        <v>102</v>
      </c>
      <c r="F130" s="38">
        <v>531</v>
      </c>
      <c r="G130" s="38">
        <v>531</v>
      </c>
      <c r="H130" s="38">
        <v>60</v>
      </c>
      <c r="I130" s="38">
        <v>11</v>
      </c>
    </row>
    <row r="131" spans="2:9" ht="20.100000000000001" customHeight="1" x14ac:dyDescent="0.25">
      <c r="B131" s="92">
        <v>3238</v>
      </c>
      <c r="C131" s="93"/>
      <c r="D131" s="94"/>
      <c r="E131" s="59" t="s">
        <v>182</v>
      </c>
      <c r="F131" s="66">
        <v>3318</v>
      </c>
      <c r="G131" s="66">
        <v>3318</v>
      </c>
      <c r="H131" s="66">
        <v>1838</v>
      </c>
      <c r="I131" s="38">
        <v>55</v>
      </c>
    </row>
    <row r="132" spans="2:9" ht="20.100000000000001" customHeight="1" x14ac:dyDescent="0.25">
      <c r="B132" s="92">
        <v>3239</v>
      </c>
      <c r="C132" s="93"/>
      <c r="D132" s="94"/>
      <c r="E132" s="59" t="s">
        <v>115</v>
      </c>
      <c r="F132" s="66">
        <v>2389</v>
      </c>
      <c r="G132" s="66">
        <v>2389</v>
      </c>
      <c r="H132" s="66">
        <v>2427</v>
      </c>
      <c r="I132" s="38">
        <v>102</v>
      </c>
    </row>
    <row r="133" spans="2:9" ht="20.100000000000001" customHeight="1" x14ac:dyDescent="0.25">
      <c r="B133" s="127" t="s">
        <v>173</v>
      </c>
      <c r="C133" s="128"/>
      <c r="D133" s="129"/>
      <c r="E133" s="94" t="s">
        <v>104</v>
      </c>
      <c r="F133" s="55"/>
      <c r="G133" s="8"/>
      <c r="H133" s="8"/>
      <c r="I133" s="8"/>
    </row>
    <row r="134" spans="2:9" ht="20.100000000000001" customHeight="1" x14ac:dyDescent="0.25">
      <c r="B134" s="127" t="s">
        <v>183</v>
      </c>
      <c r="C134" s="128"/>
      <c r="D134" s="129"/>
      <c r="E134" s="94" t="s">
        <v>104</v>
      </c>
      <c r="F134" s="55"/>
      <c r="G134" s="55"/>
      <c r="H134" s="8"/>
      <c r="I134" s="8"/>
    </row>
    <row r="135" spans="2:9" ht="20.100000000000001" customHeight="1" x14ac:dyDescent="0.25">
      <c r="B135" s="92">
        <v>1</v>
      </c>
      <c r="C135" s="93"/>
      <c r="D135" s="94"/>
      <c r="E135" s="59" t="s">
        <v>147</v>
      </c>
      <c r="F135" s="38"/>
      <c r="G135" s="38"/>
      <c r="H135" s="38"/>
      <c r="I135" s="38"/>
    </row>
    <row r="136" spans="2:9" ht="20.100000000000001" customHeight="1" x14ac:dyDescent="0.25">
      <c r="B136" s="92">
        <v>3</v>
      </c>
      <c r="C136" s="93"/>
      <c r="D136" s="94"/>
      <c r="E136" s="59" t="s">
        <v>4</v>
      </c>
      <c r="F136" s="66">
        <v>4645</v>
      </c>
      <c r="G136" s="66">
        <v>4645</v>
      </c>
      <c r="H136" s="66">
        <v>1246</v>
      </c>
      <c r="I136" s="38">
        <v>27</v>
      </c>
    </row>
    <row r="137" spans="2:9" ht="20.100000000000001" customHeight="1" x14ac:dyDescent="0.25">
      <c r="B137" s="92">
        <v>32</v>
      </c>
      <c r="C137" s="93"/>
      <c r="D137" s="94"/>
      <c r="E137" s="59" t="s">
        <v>12</v>
      </c>
      <c r="F137" s="66">
        <v>4645</v>
      </c>
      <c r="G137" s="66">
        <v>4645</v>
      </c>
      <c r="H137" s="66">
        <v>1246</v>
      </c>
      <c r="I137" s="38">
        <v>27</v>
      </c>
    </row>
    <row r="138" spans="2:9" ht="20.100000000000001" customHeight="1" x14ac:dyDescent="0.25">
      <c r="B138" s="92">
        <v>329</v>
      </c>
      <c r="C138" s="93"/>
      <c r="D138" s="94"/>
      <c r="E138" s="59" t="s">
        <v>104</v>
      </c>
      <c r="F138" s="66">
        <v>4645</v>
      </c>
      <c r="G138" s="66">
        <v>4645</v>
      </c>
      <c r="H138" s="66">
        <v>1246</v>
      </c>
      <c r="I138" s="38">
        <v>27</v>
      </c>
    </row>
    <row r="139" spans="2:9" ht="20.100000000000001" customHeight="1" x14ac:dyDescent="0.25">
      <c r="B139" s="92">
        <v>3292</v>
      </c>
      <c r="C139" s="93"/>
      <c r="D139" s="94"/>
      <c r="E139" s="59" t="s">
        <v>105</v>
      </c>
      <c r="F139" s="66">
        <v>3450</v>
      </c>
      <c r="G139" s="66">
        <v>3450</v>
      </c>
      <c r="H139" s="66">
        <v>1126</v>
      </c>
      <c r="I139" s="38">
        <v>33</v>
      </c>
    </row>
    <row r="140" spans="2:9" ht="20.100000000000001" customHeight="1" x14ac:dyDescent="0.25">
      <c r="B140" s="92">
        <v>3293</v>
      </c>
      <c r="C140" s="93"/>
      <c r="D140" s="94"/>
      <c r="E140" s="59" t="s">
        <v>116</v>
      </c>
      <c r="F140" s="38">
        <v>664</v>
      </c>
      <c r="G140" s="38">
        <v>664</v>
      </c>
      <c r="H140" s="38"/>
      <c r="I140" s="38"/>
    </row>
    <row r="141" spans="2:9" ht="20.100000000000001" customHeight="1" x14ac:dyDescent="0.25">
      <c r="B141" s="92">
        <v>3294</v>
      </c>
      <c r="C141" s="93"/>
      <c r="D141" s="94"/>
      <c r="E141" s="59" t="s">
        <v>117</v>
      </c>
      <c r="F141" s="38">
        <v>133</v>
      </c>
      <c r="G141" s="38">
        <v>133</v>
      </c>
      <c r="H141" s="38"/>
      <c r="I141" s="38"/>
    </row>
    <row r="142" spans="2:9" ht="20.100000000000001" customHeight="1" x14ac:dyDescent="0.25">
      <c r="B142" s="92">
        <v>3299</v>
      </c>
      <c r="C142" s="93"/>
      <c r="D142" s="94"/>
      <c r="E142" s="59" t="s">
        <v>104</v>
      </c>
      <c r="F142" s="38">
        <v>398</v>
      </c>
      <c r="G142" s="38">
        <v>398</v>
      </c>
      <c r="H142" s="38">
        <v>120</v>
      </c>
      <c r="I142" s="38">
        <v>30</v>
      </c>
    </row>
    <row r="143" spans="2:9" ht="20.100000000000001" customHeight="1" x14ac:dyDescent="0.25">
      <c r="B143" s="127" t="s">
        <v>173</v>
      </c>
      <c r="C143" s="128"/>
      <c r="D143" s="129"/>
      <c r="E143" s="94" t="s">
        <v>108</v>
      </c>
      <c r="F143" s="55"/>
      <c r="G143" s="8"/>
      <c r="H143" s="8"/>
      <c r="I143" s="8"/>
    </row>
    <row r="144" spans="2:9" ht="20.100000000000001" customHeight="1" x14ac:dyDescent="0.25">
      <c r="B144" s="127" t="s">
        <v>184</v>
      </c>
      <c r="C144" s="128"/>
      <c r="D144" s="129"/>
      <c r="E144" s="94" t="s">
        <v>108</v>
      </c>
      <c r="F144" s="55"/>
      <c r="G144" s="55"/>
      <c r="H144" s="8"/>
      <c r="I144" s="8"/>
    </row>
    <row r="145" spans="2:9" ht="20.100000000000001" customHeight="1" x14ac:dyDescent="0.25">
      <c r="B145" s="92">
        <v>1</v>
      </c>
      <c r="C145" s="93"/>
      <c r="D145" s="94"/>
      <c r="E145" s="59" t="s">
        <v>147</v>
      </c>
      <c r="F145" s="38"/>
      <c r="G145" s="38"/>
      <c r="H145" s="38"/>
      <c r="I145" s="38"/>
    </row>
    <row r="146" spans="2:9" ht="20.100000000000001" customHeight="1" x14ac:dyDescent="0.25">
      <c r="B146" s="92">
        <v>3</v>
      </c>
      <c r="C146" s="93"/>
      <c r="D146" s="94"/>
      <c r="E146" s="59" t="s">
        <v>4</v>
      </c>
      <c r="F146" s="66">
        <v>1991</v>
      </c>
      <c r="G146" s="66">
        <v>1991</v>
      </c>
      <c r="H146" s="66">
        <v>518</v>
      </c>
      <c r="I146" s="38">
        <v>26</v>
      </c>
    </row>
    <row r="147" spans="2:9" ht="20.100000000000001" customHeight="1" x14ac:dyDescent="0.25">
      <c r="B147" s="92">
        <v>34</v>
      </c>
      <c r="C147" s="93"/>
      <c r="D147" s="94"/>
      <c r="E147" s="59" t="s">
        <v>108</v>
      </c>
      <c r="F147" s="66">
        <v>1991</v>
      </c>
      <c r="G147" s="66">
        <v>1991</v>
      </c>
      <c r="H147" s="38">
        <v>518</v>
      </c>
      <c r="I147" s="38">
        <v>26</v>
      </c>
    </row>
    <row r="148" spans="2:9" ht="20.100000000000001" customHeight="1" x14ac:dyDescent="0.25">
      <c r="B148" s="92">
        <v>343</v>
      </c>
      <c r="C148" s="93"/>
      <c r="D148" s="94"/>
      <c r="E148" s="59" t="s">
        <v>107</v>
      </c>
      <c r="F148" s="66">
        <v>1991</v>
      </c>
      <c r="G148" s="66">
        <v>1991</v>
      </c>
      <c r="H148" s="38">
        <v>518</v>
      </c>
      <c r="I148" s="38">
        <v>26</v>
      </c>
    </row>
    <row r="149" spans="2:9" ht="20.100000000000001" customHeight="1" x14ac:dyDescent="0.25">
      <c r="B149" s="92">
        <v>3431</v>
      </c>
      <c r="C149" s="93"/>
      <c r="D149" s="94"/>
      <c r="E149" s="59" t="s">
        <v>185</v>
      </c>
      <c r="F149" s="66">
        <v>1858</v>
      </c>
      <c r="G149" s="66">
        <v>1858</v>
      </c>
      <c r="H149" s="38">
        <v>518</v>
      </c>
      <c r="I149" s="38">
        <v>28</v>
      </c>
    </row>
    <row r="150" spans="2:9" ht="20.100000000000001" customHeight="1" x14ac:dyDescent="0.25">
      <c r="B150" s="92">
        <v>3434</v>
      </c>
      <c r="C150" s="93"/>
      <c r="D150" s="94"/>
      <c r="E150" s="59" t="s">
        <v>118</v>
      </c>
      <c r="F150" s="38">
        <v>133</v>
      </c>
      <c r="G150" s="38">
        <v>133</v>
      </c>
      <c r="H150" s="38"/>
      <c r="I150" s="38"/>
    </row>
    <row r="151" spans="2:9" ht="20.100000000000001" customHeight="1" x14ac:dyDescent="0.25">
      <c r="B151" s="127" t="s">
        <v>173</v>
      </c>
      <c r="C151" s="128"/>
      <c r="D151" s="129"/>
      <c r="E151" s="94" t="s">
        <v>109</v>
      </c>
      <c r="F151" s="55"/>
      <c r="G151" s="8"/>
      <c r="H151" s="8"/>
      <c r="I151" s="8"/>
    </row>
    <row r="152" spans="2:9" ht="20.100000000000001" customHeight="1" x14ac:dyDescent="0.25">
      <c r="B152" s="127" t="s">
        <v>186</v>
      </c>
      <c r="C152" s="128"/>
      <c r="D152" s="129"/>
      <c r="E152" s="94" t="s">
        <v>109</v>
      </c>
      <c r="F152" s="55"/>
      <c r="G152" s="55"/>
      <c r="H152" s="8"/>
      <c r="I152" s="8"/>
    </row>
    <row r="153" spans="2:9" ht="20.100000000000001" customHeight="1" x14ac:dyDescent="0.25">
      <c r="B153" s="92">
        <v>1</v>
      </c>
      <c r="C153" s="93"/>
      <c r="D153" s="94"/>
      <c r="E153" s="59" t="s">
        <v>147</v>
      </c>
      <c r="F153" s="38"/>
      <c r="G153" s="38"/>
      <c r="H153" s="38"/>
      <c r="I153" s="38"/>
    </row>
    <row r="154" spans="2:9" ht="20.100000000000001" customHeight="1" x14ac:dyDescent="0.25">
      <c r="B154" s="92">
        <v>4</v>
      </c>
      <c r="C154" s="93"/>
      <c r="D154" s="94"/>
      <c r="E154" s="59" t="s">
        <v>6</v>
      </c>
      <c r="F154" s="66">
        <v>2150</v>
      </c>
      <c r="G154" s="66">
        <v>2150</v>
      </c>
      <c r="H154" s="66"/>
      <c r="I154" s="38"/>
    </row>
    <row r="155" spans="2:9" ht="24.75" customHeight="1" x14ac:dyDescent="0.25">
      <c r="B155" s="92">
        <v>42</v>
      </c>
      <c r="C155" s="93"/>
      <c r="D155" s="94"/>
      <c r="E155" s="59" t="s">
        <v>187</v>
      </c>
      <c r="F155" s="66">
        <v>2150</v>
      </c>
      <c r="G155" s="66">
        <v>2150</v>
      </c>
      <c r="H155" s="38"/>
      <c r="I155" s="38"/>
    </row>
    <row r="156" spans="2:9" ht="20.100000000000001" customHeight="1" x14ac:dyDescent="0.25">
      <c r="B156" s="92">
        <v>422</v>
      </c>
      <c r="C156" s="93"/>
      <c r="D156" s="94"/>
      <c r="E156" s="59" t="s">
        <v>109</v>
      </c>
      <c r="F156" s="66">
        <v>2150</v>
      </c>
      <c r="G156" s="66">
        <v>2150</v>
      </c>
      <c r="H156" s="38"/>
      <c r="I156" s="38"/>
    </row>
    <row r="157" spans="2:9" ht="20.100000000000001" customHeight="1" x14ac:dyDescent="0.25">
      <c r="B157" s="92">
        <v>4221</v>
      </c>
      <c r="C157" s="93"/>
      <c r="D157" s="94"/>
      <c r="E157" s="59" t="s">
        <v>110</v>
      </c>
      <c r="F157" s="66">
        <v>1194</v>
      </c>
      <c r="G157" s="66">
        <v>1194</v>
      </c>
      <c r="H157" s="38"/>
      <c r="I157" s="38"/>
    </row>
    <row r="158" spans="2:9" ht="20.100000000000001" customHeight="1" x14ac:dyDescent="0.25">
      <c r="B158" s="92">
        <v>4222</v>
      </c>
      <c r="C158" s="93"/>
      <c r="D158" s="94"/>
      <c r="E158" s="59" t="s">
        <v>119</v>
      </c>
      <c r="F158" s="38">
        <v>292</v>
      </c>
      <c r="G158" s="38">
        <v>292</v>
      </c>
      <c r="H158" s="38"/>
      <c r="I158" s="38"/>
    </row>
    <row r="159" spans="2:9" ht="20.100000000000001" customHeight="1" x14ac:dyDescent="0.25">
      <c r="B159" s="92">
        <v>4223</v>
      </c>
      <c r="C159" s="93"/>
      <c r="D159" s="94"/>
      <c r="E159" s="59" t="s">
        <v>188</v>
      </c>
      <c r="F159" s="38">
        <v>664</v>
      </c>
      <c r="G159" s="38">
        <v>664</v>
      </c>
      <c r="H159" s="38"/>
      <c r="I159" s="38"/>
    </row>
    <row r="160" spans="2:9" ht="20.100000000000001" customHeight="1" x14ac:dyDescent="0.25">
      <c r="B160" s="127">
        <v>3</v>
      </c>
      <c r="C160" s="128"/>
      <c r="D160" s="129"/>
      <c r="E160" s="59" t="s">
        <v>189</v>
      </c>
      <c r="F160" s="55"/>
      <c r="G160" s="8"/>
      <c r="H160" s="8"/>
      <c r="I160" s="8"/>
    </row>
    <row r="161" spans="2:9" ht="31.5" customHeight="1" x14ac:dyDescent="0.25">
      <c r="B161" s="130" t="s">
        <v>190</v>
      </c>
      <c r="C161" s="130"/>
      <c r="D161" s="130"/>
      <c r="E161" s="59" t="s">
        <v>189</v>
      </c>
      <c r="F161" s="55">
        <v>3318</v>
      </c>
      <c r="G161" s="8">
        <v>3318</v>
      </c>
      <c r="H161" s="8"/>
      <c r="I161" s="8"/>
    </row>
    <row r="162" spans="2:9" ht="30.75" customHeight="1" x14ac:dyDescent="0.25">
      <c r="B162" s="130" t="s">
        <v>191</v>
      </c>
      <c r="C162" s="130"/>
      <c r="D162" s="130"/>
      <c r="E162" s="91" t="s">
        <v>189</v>
      </c>
      <c r="F162" s="55"/>
      <c r="G162" s="8"/>
      <c r="H162" s="8"/>
      <c r="I162" s="8"/>
    </row>
    <row r="163" spans="2:9" ht="20.100000000000001" customHeight="1" x14ac:dyDescent="0.25">
      <c r="B163" s="127" t="s">
        <v>192</v>
      </c>
      <c r="C163" s="128"/>
      <c r="D163" s="129"/>
      <c r="E163" s="94" t="s">
        <v>164</v>
      </c>
      <c r="F163" s="55"/>
      <c r="G163" s="8"/>
      <c r="H163" s="8"/>
      <c r="I163" s="8"/>
    </row>
    <row r="164" spans="2:9" ht="20.100000000000001" customHeight="1" x14ac:dyDescent="0.25">
      <c r="B164" s="127" t="s">
        <v>193</v>
      </c>
      <c r="C164" s="128"/>
      <c r="D164" s="129"/>
      <c r="E164" s="94" t="s">
        <v>164</v>
      </c>
      <c r="F164" s="55"/>
      <c r="G164" s="8"/>
      <c r="H164" s="8"/>
      <c r="I164" s="8"/>
    </row>
    <row r="165" spans="2:9" ht="20.100000000000001" customHeight="1" x14ac:dyDescent="0.25">
      <c r="B165" s="92">
        <v>3</v>
      </c>
      <c r="C165" s="93"/>
      <c r="D165" s="94"/>
      <c r="E165" s="59" t="s">
        <v>189</v>
      </c>
      <c r="F165" s="38"/>
      <c r="G165" s="38"/>
      <c r="H165" s="38"/>
      <c r="I165" s="38"/>
    </row>
    <row r="166" spans="2:9" ht="20.100000000000001" customHeight="1" x14ac:dyDescent="0.25">
      <c r="B166" s="92">
        <v>3</v>
      </c>
      <c r="C166" s="93"/>
      <c r="D166" s="94"/>
      <c r="E166" s="59" t="s">
        <v>4</v>
      </c>
      <c r="F166" s="66">
        <v>3318</v>
      </c>
      <c r="G166" s="66">
        <v>3318</v>
      </c>
      <c r="H166" s="38"/>
      <c r="I166" s="38"/>
    </row>
    <row r="167" spans="2:9" ht="20.100000000000001" customHeight="1" x14ac:dyDescent="0.25">
      <c r="B167" s="92">
        <v>32</v>
      </c>
      <c r="C167" s="93"/>
      <c r="D167" s="94"/>
      <c r="E167" s="59" t="s">
        <v>12</v>
      </c>
      <c r="F167" s="66">
        <v>3318</v>
      </c>
      <c r="G167" s="66">
        <v>3318</v>
      </c>
      <c r="H167" s="38"/>
      <c r="I167" s="38"/>
    </row>
    <row r="168" spans="2:9" ht="20.100000000000001" customHeight="1" x14ac:dyDescent="0.25">
      <c r="B168" s="92">
        <v>322</v>
      </c>
      <c r="C168" s="93"/>
      <c r="D168" s="94"/>
      <c r="E168" s="59" t="s">
        <v>90</v>
      </c>
      <c r="F168" s="66">
        <v>3318</v>
      </c>
      <c r="G168" s="66">
        <v>3318</v>
      </c>
      <c r="H168" s="38"/>
      <c r="I168" s="38"/>
    </row>
    <row r="169" spans="2:9" ht="20.100000000000001" customHeight="1" x14ac:dyDescent="0.25">
      <c r="B169" s="92">
        <v>3227</v>
      </c>
      <c r="C169" s="93"/>
      <c r="D169" s="94"/>
      <c r="E169" s="59" t="s">
        <v>164</v>
      </c>
      <c r="F169" s="66">
        <v>3318</v>
      </c>
      <c r="G169" s="66">
        <v>3318</v>
      </c>
      <c r="H169" s="38"/>
      <c r="I169" s="38"/>
    </row>
    <row r="170" spans="2:9" ht="20.100000000000001" customHeight="1" x14ac:dyDescent="0.25">
      <c r="B170" s="127">
        <v>8</v>
      </c>
      <c r="C170" s="128"/>
      <c r="D170" s="129"/>
      <c r="E170" s="59" t="s">
        <v>194</v>
      </c>
      <c r="F170" s="55"/>
      <c r="G170" s="8"/>
      <c r="H170" s="8"/>
      <c r="I170" s="8"/>
    </row>
    <row r="171" spans="2:9" ht="31.5" customHeight="1" x14ac:dyDescent="0.25">
      <c r="B171" s="130" t="s">
        <v>195</v>
      </c>
      <c r="C171" s="130"/>
      <c r="D171" s="130"/>
      <c r="E171" s="59" t="s">
        <v>194</v>
      </c>
      <c r="F171" s="55">
        <v>33</v>
      </c>
      <c r="G171" s="8">
        <v>33</v>
      </c>
      <c r="H171" s="8"/>
      <c r="I171" s="8"/>
    </row>
    <row r="172" spans="2:9" ht="30.75" customHeight="1" x14ac:dyDescent="0.25">
      <c r="B172" s="130" t="s">
        <v>196</v>
      </c>
      <c r="C172" s="130"/>
      <c r="D172" s="130"/>
      <c r="E172" s="91" t="s">
        <v>194</v>
      </c>
      <c r="F172" s="55"/>
      <c r="G172" s="8"/>
      <c r="H172" s="8"/>
      <c r="I172" s="8"/>
    </row>
    <row r="173" spans="2:9" ht="20.100000000000001" customHeight="1" x14ac:dyDescent="0.25">
      <c r="B173" s="127" t="s">
        <v>197</v>
      </c>
      <c r="C173" s="128"/>
      <c r="D173" s="129"/>
      <c r="E173" s="94" t="s">
        <v>164</v>
      </c>
      <c r="F173" s="55"/>
      <c r="G173" s="8"/>
      <c r="H173" s="8"/>
      <c r="I173" s="8"/>
    </row>
    <row r="174" spans="2:9" ht="20.100000000000001" customHeight="1" x14ac:dyDescent="0.25">
      <c r="B174" s="127" t="s">
        <v>198</v>
      </c>
      <c r="C174" s="128"/>
      <c r="D174" s="129"/>
      <c r="E174" s="94" t="s">
        <v>164</v>
      </c>
      <c r="F174" s="55"/>
      <c r="G174" s="8"/>
      <c r="H174" s="8"/>
      <c r="I174" s="8"/>
    </row>
    <row r="175" spans="2:9" ht="20.100000000000001" customHeight="1" x14ac:dyDescent="0.25">
      <c r="B175" s="92">
        <v>8</v>
      </c>
      <c r="C175" s="93"/>
      <c r="D175" s="94"/>
      <c r="E175" s="59" t="s">
        <v>194</v>
      </c>
      <c r="F175" s="38"/>
      <c r="G175" s="38"/>
      <c r="H175" s="38"/>
      <c r="I175" s="38"/>
    </row>
    <row r="176" spans="2:9" ht="20.100000000000001" customHeight="1" x14ac:dyDescent="0.25">
      <c r="B176" s="92">
        <v>3</v>
      </c>
      <c r="C176" s="93"/>
      <c r="D176" s="94"/>
      <c r="E176" s="59" t="s">
        <v>4</v>
      </c>
      <c r="F176" s="38">
        <v>33</v>
      </c>
      <c r="G176" s="38">
        <v>33</v>
      </c>
      <c r="H176" s="38"/>
      <c r="I176" s="38"/>
    </row>
    <row r="177" spans="2:9" ht="20.100000000000001" customHeight="1" x14ac:dyDescent="0.25">
      <c r="B177" s="92">
        <v>32</v>
      </c>
      <c r="C177" s="93"/>
      <c r="D177" s="94"/>
      <c r="E177" s="59" t="s">
        <v>12</v>
      </c>
      <c r="F177" s="38">
        <v>33</v>
      </c>
      <c r="G177" s="38">
        <v>33</v>
      </c>
      <c r="H177" s="38"/>
      <c r="I177" s="38"/>
    </row>
    <row r="178" spans="2:9" ht="20.100000000000001" customHeight="1" x14ac:dyDescent="0.25">
      <c r="B178" s="92">
        <v>322</v>
      </c>
      <c r="C178" s="93"/>
      <c r="D178" s="94"/>
      <c r="E178" s="59" t="s">
        <v>90</v>
      </c>
      <c r="F178" s="38">
        <v>33</v>
      </c>
      <c r="G178" s="38">
        <v>33</v>
      </c>
      <c r="H178" s="38"/>
      <c r="I178" s="38"/>
    </row>
    <row r="179" spans="2:9" ht="20.100000000000001" customHeight="1" x14ac:dyDescent="0.25">
      <c r="B179" s="92">
        <v>3227</v>
      </c>
      <c r="C179" s="93"/>
      <c r="D179" s="94"/>
      <c r="E179" s="59" t="s">
        <v>164</v>
      </c>
      <c r="F179" s="38">
        <v>33</v>
      </c>
      <c r="G179" s="38">
        <v>33</v>
      </c>
      <c r="H179" s="38"/>
      <c r="I179" s="38"/>
    </row>
    <row r="180" spans="2:9" ht="20.100000000000001" customHeight="1" x14ac:dyDescent="0.25">
      <c r="B180" s="127">
        <v>4</v>
      </c>
      <c r="C180" s="128"/>
      <c r="D180" s="129"/>
      <c r="E180" s="59" t="s">
        <v>199</v>
      </c>
      <c r="F180" s="55"/>
      <c r="G180" s="8"/>
      <c r="H180" s="8"/>
      <c r="I180" s="8"/>
    </row>
    <row r="181" spans="2:9" ht="31.5" customHeight="1" x14ac:dyDescent="0.25">
      <c r="B181" s="130" t="s">
        <v>200</v>
      </c>
      <c r="C181" s="130"/>
      <c r="D181" s="130"/>
      <c r="E181" s="59" t="s">
        <v>201</v>
      </c>
      <c r="F181" s="55">
        <v>84678</v>
      </c>
      <c r="G181" s="8">
        <f>44016+6648+1646+2638+7963+1195+1327+3982+12609+2654</f>
        <v>84678</v>
      </c>
      <c r="H181" s="8">
        <v>3466</v>
      </c>
      <c r="I181" s="8">
        <v>4</v>
      </c>
    </row>
    <row r="182" spans="2:9" ht="30.75" customHeight="1" x14ac:dyDescent="0.25">
      <c r="B182" s="130" t="s">
        <v>202</v>
      </c>
      <c r="C182" s="130"/>
      <c r="D182" s="130"/>
      <c r="E182" s="91" t="s">
        <v>201</v>
      </c>
      <c r="F182" s="55"/>
      <c r="G182" s="8"/>
      <c r="H182" s="8"/>
      <c r="I182" s="8"/>
    </row>
    <row r="183" spans="2:9" ht="20.100000000000001" customHeight="1" x14ac:dyDescent="0.25">
      <c r="B183" s="127" t="s">
        <v>203</v>
      </c>
      <c r="C183" s="128"/>
      <c r="D183" s="129"/>
      <c r="E183" s="94" t="s">
        <v>153</v>
      </c>
      <c r="F183" s="55"/>
      <c r="G183" s="8"/>
      <c r="H183" s="8"/>
      <c r="I183" s="8"/>
    </row>
    <row r="184" spans="2:9" ht="20.100000000000001" customHeight="1" x14ac:dyDescent="0.25">
      <c r="B184" s="127" t="s">
        <v>204</v>
      </c>
      <c r="C184" s="128"/>
      <c r="D184" s="129"/>
      <c r="E184" s="94" t="s">
        <v>205</v>
      </c>
      <c r="F184" s="55"/>
      <c r="G184" s="8"/>
      <c r="H184" s="8"/>
      <c r="I184" s="8"/>
    </row>
    <row r="185" spans="2:9" ht="20.100000000000001" customHeight="1" x14ac:dyDescent="0.25">
      <c r="B185" s="92">
        <v>4</v>
      </c>
      <c r="C185" s="93"/>
      <c r="D185" s="94"/>
      <c r="E185" s="59" t="s">
        <v>199</v>
      </c>
      <c r="F185" s="38"/>
      <c r="G185" s="38"/>
      <c r="H185" s="38"/>
      <c r="I185" s="38"/>
    </row>
    <row r="186" spans="2:9" ht="20.100000000000001" customHeight="1" x14ac:dyDescent="0.25">
      <c r="B186" s="92">
        <v>3</v>
      </c>
      <c r="C186" s="93"/>
      <c r="D186" s="94"/>
      <c r="E186" s="59" t="s">
        <v>4</v>
      </c>
      <c r="F186" s="66">
        <v>44016</v>
      </c>
      <c r="G186" s="66">
        <v>44016</v>
      </c>
      <c r="H186" s="38"/>
      <c r="I186" s="38"/>
    </row>
    <row r="187" spans="2:9" ht="20.100000000000001" customHeight="1" x14ac:dyDescent="0.25">
      <c r="B187" s="92">
        <v>31</v>
      </c>
      <c r="C187" s="93"/>
      <c r="D187" s="94"/>
      <c r="E187" s="59" t="s">
        <v>5</v>
      </c>
      <c r="F187" s="66">
        <v>44016</v>
      </c>
      <c r="G187" s="66">
        <v>44016</v>
      </c>
      <c r="H187" s="38"/>
      <c r="I187" s="38"/>
    </row>
    <row r="188" spans="2:9" ht="20.100000000000001" customHeight="1" x14ac:dyDescent="0.25">
      <c r="B188" s="92">
        <v>311</v>
      </c>
      <c r="C188" s="93"/>
      <c r="D188" s="94"/>
      <c r="E188" s="59" t="s">
        <v>153</v>
      </c>
      <c r="F188" s="66">
        <v>44016</v>
      </c>
      <c r="G188" s="66">
        <v>44016</v>
      </c>
      <c r="H188" s="38"/>
      <c r="I188" s="38"/>
    </row>
    <row r="189" spans="2:9" ht="20.100000000000001" customHeight="1" x14ac:dyDescent="0.25">
      <c r="B189" s="92">
        <v>3111</v>
      </c>
      <c r="C189" s="93"/>
      <c r="D189" s="94"/>
      <c r="E189" s="59" t="s">
        <v>30</v>
      </c>
      <c r="F189" s="66">
        <v>36291</v>
      </c>
      <c r="G189" s="66">
        <v>36291</v>
      </c>
      <c r="H189" s="66">
        <v>1199</v>
      </c>
      <c r="I189" s="38">
        <v>3</v>
      </c>
    </row>
    <row r="190" spans="2:9" ht="20.100000000000001" customHeight="1" x14ac:dyDescent="0.25">
      <c r="B190" s="92">
        <v>3113</v>
      </c>
      <c r="C190" s="93"/>
      <c r="D190" s="94"/>
      <c r="E190" s="59" t="s">
        <v>175</v>
      </c>
      <c r="F190" s="66">
        <v>7725</v>
      </c>
      <c r="G190" s="66">
        <v>7725</v>
      </c>
      <c r="H190" s="38"/>
      <c r="I190" s="38"/>
    </row>
    <row r="191" spans="2:9" ht="20.100000000000001" customHeight="1" x14ac:dyDescent="0.25">
      <c r="B191" s="127" t="s">
        <v>203</v>
      </c>
      <c r="C191" s="128"/>
      <c r="D191" s="129"/>
      <c r="E191" s="94" t="s">
        <v>86</v>
      </c>
      <c r="F191" s="55"/>
      <c r="G191" s="8"/>
      <c r="H191" s="8"/>
      <c r="I191" s="8"/>
    </row>
    <row r="192" spans="2:9" ht="20.100000000000001" customHeight="1" x14ac:dyDescent="0.25">
      <c r="B192" s="127" t="s">
        <v>206</v>
      </c>
      <c r="C192" s="128"/>
      <c r="D192" s="129"/>
      <c r="E192" s="94" t="s">
        <v>86</v>
      </c>
      <c r="F192" s="55"/>
      <c r="G192" s="8"/>
      <c r="H192" s="8"/>
      <c r="I192" s="8"/>
    </row>
    <row r="193" spans="2:9" ht="20.100000000000001" customHeight="1" x14ac:dyDescent="0.25">
      <c r="B193" s="92">
        <v>4</v>
      </c>
      <c r="C193" s="93"/>
      <c r="D193" s="94"/>
      <c r="E193" s="59" t="s">
        <v>199</v>
      </c>
      <c r="F193" s="38"/>
      <c r="G193" s="38"/>
      <c r="H193" s="38"/>
      <c r="I193" s="38"/>
    </row>
    <row r="194" spans="2:9" ht="21.75" customHeight="1" x14ac:dyDescent="0.25">
      <c r="B194" s="92">
        <v>3</v>
      </c>
      <c r="C194" s="93"/>
      <c r="D194" s="94"/>
      <c r="E194" s="59" t="s">
        <v>4</v>
      </c>
      <c r="F194" s="66">
        <v>6648</v>
      </c>
      <c r="G194" s="66">
        <v>6648</v>
      </c>
      <c r="H194" s="38"/>
      <c r="I194" s="38"/>
    </row>
    <row r="195" spans="2:9" ht="20.100000000000001" customHeight="1" x14ac:dyDescent="0.25">
      <c r="B195" s="92">
        <v>31</v>
      </c>
      <c r="C195" s="93"/>
      <c r="D195" s="94"/>
      <c r="E195" s="59" t="s">
        <v>5</v>
      </c>
      <c r="F195" s="66">
        <v>6648</v>
      </c>
      <c r="G195" s="66">
        <v>6648</v>
      </c>
      <c r="H195" s="38"/>
      <c r="I195" s="38"/>
    </row>
    <row r="196" spans="2:9" ht="20.100000000000001" customHeight="1" x14ac:dyDescent="0.25">
      <c r="B196" s="92">
        <v>313</v>
      </c>
      <c r="C196" s="93"/>
      <c r="D196" s="94"/>
      <c r="E196" s="59" t="s">
        <v>86</v>
      </c>
      <c r="F196" s="66">
        <v>6648</v>
      </c>
      <c r="G196" s="66">
        <v>6648</v>
      </c>
      <c r="H196" s="38"/>
      <c r="I196" s="38"/>
    </row>
    <row r="197" spans="2:9" ht="20.100000000000001" customHeight="1" x14ac:dyDescent="0.25">
      <c r="B197" s="92">
        <v>3131</v>
      </c>
      <c r="C197" s="93"/>
      <c r="D197" s="94"/>
      <c r="E197" s="59" t="s">
        <v>87</v>
      </c>
      <c r="F197" s="66">
        <v>5266</v>
      </c>
      <c r="G197" s="66">
        <v>5266</v>
      </c>
      <c r="H197" s="38"/>
      <c r="I197" s="38"/>
    </row>
    <row r="198" spans="2:9" ht="20.100000000000001" customHeight="1" x14ac:dyDescent="0.25">
      <c r="B198" s="92">
        <v>3132</v>
      </c>
      <c r="C198" s="93"/>
      <c r="D198" s="94"/>
      <c r="E198" s="59" t="s">
        <v>155</v>
      </c>
      <c r="F198" s="66">
        <v>1382</v>
      </c>
      <c r="G198" s="66">
        <v>1382</v>
      </c>
      <c r="H198" s="38"/>
      <c r="I198" s="38"/>
    </row>
    <row r="199" spans="2:9" ht="20.100000000000001" customHeight="1" x14ac:dyDescent="0.25">
      <c r="B199" s="127" t="s">
        <v>203</v>
      </c>
      <c r="C199" s="128"/>
      <c r="D199" s="129"/>
      <c r="E199" s="94" t="s">
        <v>156</v>
      </c>
      <c r="F199" s="55"/>
      <c r="G199" s="8"/>
      <c r="H199" s="8"/>
      <c r="I199" s="8"/>
    </row>
    <row r="200" spans="2:9" ht="20.100000000000001" customHeight="1" x14ac:dyDescent="0.25">
      <c r="B200" s="127" t="s">
        <v>207</v>
      </c>
      <c r="C200" s="128"/>
      <c r="D200" s="129"/>
      <c r="E200" s="94" t="s">
        <v>156</v>
      </c>
      <c r="F200" s="55"/>
      <c r="G200" s="8"/>
      <c r="H200" s="8"/>
      <c r="I200" s="8"/>
    </row>
    <row r="201" spans="2:9" ht="20.100000000000001" customHeight="1" x14ac:dyDescent="0.25">
      <c r="B201" s="92">
        <v>4</v>
      </c>
      <c r="C201" s="93"/>
      <c r="D201" s="94"/>
      <c r="E201" s="59" t="s">
        <v>199</v>
      </c>
      <c r="F201" s="38"/>
      <c r="G201" s="38"/>
      <c r="H201" s="38"/>
      <c r="I201" s="38"/>
    </row>
    <row r="202" spans="2:9" ht="21.75" customHeight="1" x14ac:dyDescent="0.25">
      <c r="B202" s="92">
        <v>3</v>
      </c>
      <c r="C202" s="93"/>
      <c r="D202" s="94"/>
      <c r="E202" s="59" t="s">
        <v>4</v>
      </c>
      <c r="F202" s="66">
        <v>1646</v>
      </c>
      <c r="G202" s="66">
        <v>1646</v>
      </c>
      <c r="H202" s="38"/>
      <c r="I202" s="38"/>
    </row>
    <row r="203" spans="2:9" ht="20.100000000000001" customHeight="1" x14ac:dyDescent="0.25">
      <c r="B203" s="92">
        <v>32</v>
      </c>
      <c r="C203" s="93"/>
      <c r="D203" s="94"/>
      <c r="E203" s="59" t="s">
        <v>12</v>
      </c>
      <c r="F203" s="66">
        <v>1646</v>
      </c>
      <c r="G203" s="66">
        <v>1646</v>
      </c>
      <c r="H203" s="38"/>
      <c r="I203" s="38"/>
    </row>
    <row r="204" spans="2:9" ht="20.100000000000001" customHeight="1" x14ac:dyDescent="0.25">
      <c r="B204" s="92">
        <v>321</v>
      </c>
      <c r="C204" s="93"/>
      <c r="D204" s="94"/>
      <c r="E204" s="59" t="s">
        <v>156</v>
      </c>
      <c r="F204" s="66">
        <v>1646</v>
      </c>
      <c r="G204" s="66">
        <v>1646</v>
      </c>
      <c r="H204" s="38"/>
      <c r="I204" s="38"/>
    </row>
    <row r="205" spans="2:9" ht="23.25" customHeight="1" x14ac:dyDescent="0.25">
      <c r="B205" s="92">
        <v>3212</v>
      </c>
      <c r="C205" s="93"/>
      <c r="D205" s="94"/>
      <c r="E205" s="59" t="s">
        <v>158</v>
      </c>
      <c r="F205" s="66">
        <v>1115</v>
      </c>
      <c r="G205" s="66">
        <v>1115</v>
      </c>
      <c r="H205" s="38"/>
      <c r="I205" s="38"/>
    </row>
    <row r="206" spans="2:9" ht="20.100000000000001" customHeight="1" x14ac:dyDescent="0.25">
      <c r="B206" s="92">
        <v>3213</v>
      </c>
      <c r="C206" s="93"/>
      <c r="D206" s="94"/>
      <c r="E206" s="59" t="s">
        <v>114</v>
      </c>
      <c r="F206" s="38">
        <v>531</v>
      </c>
      <c r="G206" s="38">
        <v>531</v>
      </c>
      <c r="H206" s="38"/>
      <c r="I206" s="38"/>
    </row>
    <row r="207" spans="2:9" ht="20.100000000000001" customHeight="1" x14ac:dyDescent="0.25">
      <c r="B207" s="127" t="s">
        <v>203</v>
      </c>
      <c r="C207" s="128"/>
      <c r="D207" s="129"/>
      <c r="E207" s="97" t="s">
        <v>164</v>
      </c>
      <c r="F207" s="55"/>
      <c r="G207" s="8"/>
      <c r="H207" s="8"/>
      <c r="I207" s="8"/>
    </row>
    <row r="208" spans="2:9" ht="20.100000000000001" customHeight="1" x14ac:dyDescent="0.25">
      <c r="B208" s="127" t="s">
        <v>208</v>
      </c>
      <c r="C208" s="128"/>
      <c r="D208" s="129"/>
      <c r="E208" s="97" t="s">
        <v>164</v>
      </c>
      <c r="F208" s="55"/>
      <c r="G208" s="8"/>
      <c r="H208" s="8"/>
      <c r="I208" s="8"/>
    </row>
    <row r="209" spans="2:9" ht="20.100000000000001" customHeight="1" x14ac:dyDescent="0.25">
      <c r="B209" s="95">
        <v>4</v>
      </c>
      <c r="C209" s="96"/>
      <c r="D209" s="97"/>
      <c r="E209" s="59" t="s">
        <v>199</v>
      </c>
      <c r="F209" s="38"/>
      <c r="G209" s="38"/>
      <c r="H209" s="38"/>
      <c r="I209" s="38"/>
    </row>
    <row r="210" spans="2:9" ht="21.75" customHeight="1" x14ac:dyDescent="0.25">
      <c r="B210" s="95">
        <v>3</v>
      </c>
      <c r="C210" s="96"/>
      <c r="D210" s="97"/>
      <c r="E210" s="59" t="s">
        <v>4</v>
      </c>
      <c r="F210" s="66">
        <v>2638</v>
      </c>
      <c r="G210" s="66">
        <v>2638</v>
      </c>
      <c r="H210" s="38">
        <v>147</v>
      </c>
      <c r="I210" s="38">
        <v>6</v>
      </c>
    </row>
    <row r="211" spans="2:9" ht="20.100000000000001" customHeight="1" x14ac:dyDescent="0.25">
      <c r="B211" s="92">
        <v>32</v>
      </c>
      <c r="C211" s="93"/>
      <c r="D211" s="94"/>
      <c r="E211" s="59" t="s">
        <v>12</v>
      </c>
      <c r="F211" s="66">
        <v>2638</v>
      </c>
      <c r="G211" s="66">
        <v>2638</v>
      </c>
      <c r="H211" s="38">
        <v>147</v>
      </c>
      <c r="I211" s="38">
        <v>6</v>
      </c>
    </row>
    <row r="212" spans="2:9" ht="20.100000000000001" customHeight="1" x14ac:dyDescent="0.25">
      <c r="B212" s="92">
        <v>322</v>
      </c>
      <c r="C212" s="93"/>
      <c r="D212" s="94"/>
      <c r="E212" s="59" t="s">
        <v>90</v>
      </c>
      <c r="F212" s="66">
        <v>2638</v>
      </c>
      <c r="G212" s="66">
        <v>2638</v>
      </c>
      <c r="H212" s="38">
        <v>147</v>
      </c>
      <c r="I212" s="38">
        <v>6</v>
      </c>
    </row>
    <row r="213" spans="2:9" ht="20.100000000000001" customHeight="1" x14ac:dyDescent="0.25">
      <c r="B213" s="92">
        <v>3227</v>
      </c>
      <c r="C213" s="93"/>
      <c r="D213" s="94"/>
      <c r="E213" s="59" t="s">
        <v>164</v>
      </c>
      <c r="F213" s="66">
        <v>2638</v>
      </c>
      <c r="G213" s="66">
        <v>2638</v>
      </c>
      <c r="H213" s="38">
        <v>147</v>
      </c>
      <c r="I213" s="38">
        <v>6</v>
      </c>
    </row>
    <row r="214" spans="2:9" ht="20.100000000000001" customHeight="1" x14ac:dyDescent="0.25">
      <c r="B214" s="127" t="s">
        <v>203</v>
      </c>
      <c r="C214" s="128"/>
      <c r="D214" s="129"/>
      <c r="E214" s="97" t="s">
        <v>97</v>
      </c>
      <c r="F214" s="55"/>
      <c r="G214" s="8"/>
      <c r="H214" s="8"/>
      <c r="I214" s="8"/>
    </row>
    <row r="215" spans="2:9" ht="20.100000000000001" customHeight="1" x14ac:dyDescent="0.25">
      <c r="B215" s="127" t="s">
        <v>209</v>
      </c>
      <c r="C215" s="128"/>
      <c r="D215" s="129"/>
      <c r="E215" s="97" t="s">
        <v>97</v>
      </c>
      <c r="F215" s="55"/>
      <c r="G215" s="8"/>
      <c r="H215" s="8"/>
      <c r="I215" s="8"/>
    </row>
    <row r="216" spans="2:9" ht="20.100000000000001" customHeight="1" x14ac:dyDescent="0.25">
      <c r="B216" s="95">
        <v>4</v>
      </c>
      <c r="C216" s="96"/>
      <c r="D216" s="97"/>
      <c r="E216" s="59" t="s">
        <v>199</v>
      </c>
      <c r="F216" s="38"/>
      <c r="G216" s="38"/>
      <c r="H216" s="38"/>
      <c r="I216" s="38"/>
    </row>
    <row r="217" spans="2:9" ht="21.75" customHeight="1" x14ac:dyDescent="0.25">
      <c r="B217" s="95">
        <v>3</v>
      </c>
      <c r="C217" s="96"/>
      <c r="D217" s="97"/>
      <c r="E217" s="59" t="s">
        <v>4</v>
      </c>
      <c r="F217" s="66">
        <v>7963</v>
      </c>
      <c r="G217" s="66">
        <v>7963</v>
      </c>
      <c r="H217" s="66">
        <v>1495</v>
      </c>
      <c r="I217" s="38">
        <v>19</v>
      </c>
    </row>
    <row r="218" spans="2:9" ht="20.100000000000001" customHeight="1" x14ac:dyDescent="0.25">
      <c r="B218" s="95">
        <v>32</v>
      </c>
      <c r="C218" s="96"/>
      <c r="D218" s="97"/>
      <c r="E218" s="59" t="s">
        <v>12</v>
      </c>
      <c r="F218" s="66">
        <v>7963</v>
      </c>
      <c r="G218" s="66">
        <v>7963</v>
      </c>
      <c r="H218" s="66">
        <v>1495</v>
      </c>
      <c r="I218" s="38">
        <v>19</v>
      </c>
    </row>
    <row r="219" spans="2:9" ht="20.100000000000001" customHeight="1" x14ac:dyDescent="0.25">
      <c r="B219" s="95">
        <v>323</v>
      </c>
      <c r="C219" s="96"/>
      <c r="D219" s="97"/>
      <c r="E219" s="59" t="s">
        <v>97</v>
      </c>
      <c r="F219" s="66">
        <v>7963</v>
      </c>
      <c r="G219" s="66">
        <v>7963</v>
      </c>
      <c r="H219" s="66">
        <v>1495</v>
      </c>
      <c r="I219" s="38">
        <v>19</v>
      </c>
    </row>
    <row r="220" spans="2:9" ht="20.100000000000001" customHeight="1" x14ac:dyDescent="0.25">
      <c r="B220" s="95">
        <v>3232</v>
      </c>
      <c r="C220" s="96"/>
      <c r="D220" s="97"/>
      <c r="E220" s="59" t="s">
        <v>99</v>
      </c>
      <c r="F220" s="66">
        <v>7963</v>
      </c>
      <c r="G220" s="66">
        <v>7963</v>
      </c>
      <c r="H220" s="66">
        <v>1495</v>
      </c>
      <c r="I220" s="38">
        <v>19</v>
      </c>
    </row>
    <row r="221" spans="2:9" ht="20.100000000000001" customHeight="1" x14ac:dyDescent="0.25">
      <c r="B221" s="127" t="s">
        <v>203</v>
      </c>
      <c r="C221" s="128"/>
      <c r="D221" s="129"/>
      <c r="E221" s="97" t="s">
        <v>210</v>
      </c>
      <c r="F221" s="55"/>
      <c r="G221" s="8"/>
      <c r="H221" s="8"/>
      <c r="I221" s="8"/>
    </row>
    <row r="222" spans="2:9" ht="20.100000000000001" customHeight="1" x14ac:dyDescent="0.25">
      <c r="B222" s="127" t="s">
        <v>211</v>
      </c>
      <c r="C222" s="128"/>
      <c r="D222" s="129"/>
      <c r="E222" s="97" t="s">
        <v>210</v>
      </c>
      <c r="F222" s="55"/>
      <c r="G222" s="8"/>
      <c r="H222" s="8"/>
      <c r="I222" s="8"/>
    </row>
    <row r="223" spans="2:9" ht="20.100000000000001" customHeight="1" x14ac:dyDescent="0.25">
      <c r="B223" s="95">
        <v>4</v>
      </c>
      <c r="C223" s="96"/>
      <c r="D223" s="97"/>
      <c r="E223" s="59" t="s">
        <v>199</v>
      </c>
      <c r="F223" s="38"/>
      <c r="G223" s="38"/>
      <c r="H223" s="38"/>
      <c r="I223" s="38"/>
    </row>
    <row r="224" spans="2:9" ht="21.75" customHeight="1" x14ac:dyDescent="0.25">
      <c r="B224" s="95">
        <v>4</v>
      </c>
      <c r="C224" s="96"/>
      <c r="D224" s="97"/>
      <c r="E224" s="59" t="s">
        <v>6</v>
      </c>
      <c r="F224" s="66">
        <v>1195</v>
      </c>
      <c r="G224" s="66">
        <v>1195</v>
      </c>
      <c r="H224" s="66">
        <v>625</v>
      </c>
      <c r="I224" s="38">
        <v>52</v>
      </c>
    </row>
    <row r="225" spans="2:9" ht="25.5" customHeight="1" x14ac:dyDescent="0.25">
      <c r="B225" s="95">
        <v>42</v>
      </c>
      <c r="C225" s="96"/>
      <c r="D225" s="97"/>
      <c r="E225" s="59" t="s">
        <v>187</v>
      </c>
      <c r="F225" s="66">
        <v>1195</v>
      </c>
      <c r="G225" s="66">
        <v>1195</v>
      </c>
      <c r="H225" s="38">
        <v>625</v>
      </c>
      <c r="I225" s="38">
        <v>52</v>
      </c>
    </row>
    <row r="226" spans="2:9" ht="20.100000000000001" customHeight="1" x14ac:dyDescent="0.25">
      <c r="B226" s="95">
        <v>422</v>
      </c>
      <c r="C226" s="96"/>
      <c r="D226" s="97"/>
      <c r="E226" s="59" t="s">
        <v>109</v>
      </c>
      <c r="F226" s="66">
        <v>1195</v>
      </c>
      <c r="G226" s="66">
        <v>1195</v>
      </c>
      <c r="H226" s="38">
        <v>625</v>
      </c>
      <c r="I226" s="38">
        <v>52</v>
      </c>
    </row>
    <row r="227" spans="2:9" ht="20.100000000000001" customHeight="1" x14ac:dyDescent="0.25">
      <c r="B227" s="95">
        <v>4221</v>
      </c>
      <c r="C227" s="96"/>
      <c r="D227" s="97"/>
      <c r="E227" s="59" t="s">
        <v>110</v>
      </c>
      <c r="F227" s="66">
        <v>1195</v>
      </c>
      <c r="G227" s="66">
        <v>1195</v>
      </c>
      <c r="H227" s="38">
        <v>625</v>
      </c>
      <c r="I227" s="38">
        <v>52</v>
      </c>
    </row>
    <row r="228" spans="2:9" ht="20.100000000000001" customHeight="1" x14ac:dyDescent="0.25">
      <c r="B228" s="127" t="s">
        <v>203</v>
      </c>
      <c r="C228" s="128"/>
      <c r="D228" s="129"/>
      <c r="E228" s="97" t="s">
        <v>119</v>
      </c>
      <c r="F228" s="55"/>
      <c r="G228" s="8"/>
      <c r="H228" s="8"/>
      <c r="I228" s="8"/>
    </row>
    <row r="229" spans="2:9" ht="20.100000000000001" customHeight="1" x14ac:dyDescent="0.25">
      <c r="B229" s="127" t="s">
        <v>212</v>
      </c>
      <c r="C229" s="128"/>
      <c r="D229" s="129"/>
      <c r="E229" s="97" t="s">
        <v>119</v>
      </c>
      <c r="F229" s="55"/>
      <c r="G229" s="8"/>
      <c r="H229" s="8"/>
      <c r="I229" s="8"/>
    </row>
    <row r="230" spans="2:9" ht="20.100000000000001" customHeight="1" x14ac:dyDescent="0.25">
      <c r="B230" s="95">
        <v>4</v>
      </c>
      <c r="C230" s="96"/>
      <c r="D230" s="97"/>
      <c r="E230" s="59" t="s">
        <v>199</v>
      </c>
      <c r="F230" s="38"/>
      <c r="G230" s="38"/>
      <c r="H230" s="38"/>
      <c r="I230" s="38"/>
    </row>
    <row r="231" spans="2:9" ht="21.75" customHeight="1" x14ac:dyDescent="0.25">
      <c r="B231" s="95">
        <v>4</v>
      </c>
      <c r="C231" s="96"/>
      <c r="D231" s="97"/>
      <c r="E231" s="59" t="s">
        <v>6</v>
      </c>
      <c r="F231" s="66">
        <v>1327</v>
      </c>
      <c r="G231" s="66">
        <v>1327</v>
      </c>
      <c r="H231" s="66"/>
      <c r="I231" s="38"/>
    </row>
    <row r="232" spans="2:9" ht="25.5" customHeight="1" x14ac:dyDescent="0.25">
      <c r="B232" s="95">
        <v>42</v>
      </c>
      <c r="C232" s="96"/>
      <c r="D232" s="97"/>
      <c r="E232" s="59" t="s">
        <v>187</v>
      </c>
      <c r="F232" s="66">
        <v>1327</v>
      </c>
      <c r="G232" s="66">
        <v>1327</v>
      </c>
      <c r="H232" s="38"/>
      <c r="I232" s="38"/>
    </row>
    <row r="233" spans="2:9" ht="20.100000000000001" customHeight="1" x14ac:dyDescent="0.25">
      <c r="B233" s="95">
        <v>422</v>
      </c>
      <c r="C233" s="96"/>
      <c r="D233" s="97"/>
      <c r="E233" s="59" t="s">
        <v>109</v>
      </c>
      <c r="F233" s="66">
        <v>1327</v>
      </c>
      <c r="G233" s="66">
        <v>1327</v>
      </c>
      <c r="H233" s="38"/>
      <c r="I233" s="38"/>
    </row>
    <row r="234" spans="2:9" ht="20.100000000000001" customHeight="1" x14ac:dyDescent="0.25">
      <c r="B234" s="95">
        <v>4222</v>
      </c>
      <c r="C234" s="96"/>
      <c r="D234" s="97"/>
      <c r="E234" s="59" t="s">
        <v>119</v>
      </c>
      <c r="F234" s="66">
        <v>1327</v>
      </c>
      <c r="G234" s="66">
        <v>1327</v>
      </c>
      <c r="H234" s="38"/>
      <c r="I234" s="38"/>
    </row>
    <row r="235" spans="2:9" ht="20.100000000000001" customHeight="1" x14ac:dyDescent="0.25">
      <c r="B235" s="127" t="s">
        <v>203</v>
      </c>
      <c r="C235" s="128"/>
      <c r="D235" s="129"/>
      <c r="E235" s="97" t="s">
        <v>213</v>
      </c>
      <c r="F235" s="55"/>
      <c r="G235" s="8"/>
      <c r="H235" s="8"/>
      <c r="I235" s="8"/>
    </row>
    <row r="236" spans="2:9" ht="20.100000000000001" customHeight="1" x14ac:dyDescent="0.25">
      <c r="B236" s="127" t="s">
        <v>214</v>
      </c>
      <c r="C236" s="128"/>
      <c r="D236" s="129"/>
      <c r="E236" s="97" t="s">
        <v>213</v>
      </c>
      <c r="F236" s="55"/>
      <c r="G236" s="8"/>
      <c r="H236" s="8"/>
      <c r="I236" s="8"/>
    </row>
    <row r="237" spans="2:9" ht="20.100000000000001" customHeight="1" x14ac:dyDescent="0.25">
      <c r="B237" s="95">
        <v>4</v>
      </c>
      <c r="C237" s="96"/>
      <c r="D237" s="97"/>
      <c r="E237" s="59" t="s">
        <v>199</v>
      </c>
      <c r="F237" s="38"/>
      <c r="G237" s="38"/>
      <c r="H237" s="38"/>
      <c r="I237" s="38"/>
    </row>
    <row r="238" spans="2:9" ht="21.75" customHeight="1" x14ac:dyDescent="0.25">
      <c r="B238" s="95">
        <v>4</v>
      </c>
      <c r="C238" s="96"/>
      <c r="D238" s="97"/>
      <c r="E238" s="59" t="s">
        <v>6</v>
      </c>
      <c r="F238" s="66">
        <v>3982</v>
      </c>
      <c r="G238" s="66">
        <v>3982</v>
      </c>
      <c r="H238" s="66"/>
      <c r="I238" s="38"/>
    </row>
    <row r="239" spans="2:9" ht="25.5" customHeight="1" x14ac:dyDescent="0.25">
      <c r="B239" s="95">
        <v>42</v>
      </c>
      <c r="C239" s="96"/>
      <c r="D239" s="97"/>
      <c r="E239" s="59" t="s">
        <v>187</v>
      </c>
      <c r="F239" s="66">
        <v>3982</v>
      </c>
      <c r="G239" s="66">
        <v>3982</v>
      </c>
      <c r="H239" s="38"/>
      <c r="I239" s="38"/>
    </row>
    <row r="240" spans="2:9" ht="20.100000000000001" customHeight="1" x14ac:dyDescent="0.25">
      <c r="B240" s="95">
        <v>422</v>
      </c>
      <c r="C240" s="96"/>
      <c r="D240" s="97"/>
      <c r="E240" s="59" t="s">
        <v>109</v>
      </c>
      <c r="F240" s="66">
        <v>3982</v>
      </c>
      <c r="G240" s="66">
        <v>3982</v>
      </c>
      <c r="H240" s="38"/>
      <c r="I240" s="38"/>
    </row>
    <row r="241" spans="2:9" ht="20.100000000000001" customHeight="1" x14ac:dyDescent="0.25">
      <c r="B241" s="95">
        <v>4225</v>
      </c>
      <c r="C241" s="96"/>
      <c r="D241" s="97"/>
      <c r="E241" s="59" t="s">
        <v>121</v>
      </c>
      <c r="F241" s="66">
        <v>3982</v>
      </c>
      <c r="G241" s="66">
        <v>3982</v>
      </c>
      <c r="H241" s="38"/>
      <c r="I241" s="38"/>
    </row>
    <row r="242" spans="2:9" ht="20.100000000000001" customHeight="1" x14ac:dyDescent="0.25">
      <c r="B242" s="127" t="s">
        <v>203</v>
      </c>
      <c r="C242" s="128"/>
      <c r="D242" s="129"/>
      <c r="E242" s="97" t="s">
        <v>215</v>
      </c>
      <c r="F242" s="55"/>
      <c r="G242" s="8"/>
      <c r="H242" s="8"/>
      <c r="I242" s="8"/>
    </row>
    <row r="243" spans="2:9" ht="20.100000000000001" customHeight="1" x14ac:dyDescent="0.25">
      <c r="B243" s="127" t="s">
        <v>216</v>
      </c>
      <c r="C243" s="128"/>
      <c r="D243" s="129"/>
      <c r="E243" s="97" t="s">
        <v>215</v>
      </c>
      <c r="F243" s="55"/>
      <c r="G243" s="8"/>
      <c r="H243" s="8"/>
      <c r="I243" s="8"/>
    </row>
    <row r="244" spans="2:9" ht="20.100000000000001" customHeight="1" x14ac:dyDescent="0.25">
      <c r="B244" s="95">
        <v>4</v>
      </c>
      <c r="C244" s="96"/>
      <c r="D244" s="97"/>
      <c r="E244" s="59" t="s">
        <v>199</v>
      </c>
      <c r="F244" s="38"/>
      <c r="G244" s="38"/>
      <c r="H244" s="38"/>
      <c r="I244" s="38"/>
    </row>
    <row r="245" spans="2:9" ht="21.75" customHeight="1" x14ac:dyDescent="0.25">
      <c r="B245" s="95">
        <v>4</v>
      </c>
      <c r="C245" s="96"/>
      <c r="D245" s="97"/>
      <c r="E245" s="59" t="s">
        <v>6</v>
      </c>
      <c r="F245" s="66">
        <v>12609</v>
      </c>
      <c r="G245" s="66">
        <v>12609</v>
      </c>
      <c r="H245" s="66"/>
      <c r="I245" s="38"/>
    </row>
    <row r="246" spans="2:9" ht="25.5" customHeight="1" x14ac:dyDescent="0.25">
      <c r="B246" s="95">
        <v>42</v>
      </c>
      <c r="C246" s="96"/>
      <c r="D246" s="97"/>
      <c r="E246" s="59" t="s">
        <v>187</v>
      </c>
      <c r="F246" s="66">
        <v>12609</v>
      </c>
      <c r="G246" s="66">
        <v>12609</v>
      </c>
      <c r="H246" s="38"/>
      <c r="I246" s="38"/>
    </row>
    <row r="247" spans="2:9" ht="20.100000000000001" customHeight="1" x14ac:dyDescent="0.25">
      <c r="B247" s="95">
        <v>423</v>
      </c>
      <c r="C247" s="96"/>
      <c r="D247" s="97"/>
      <c r="E247" s="59" t="s">
        <v>217</v>
      </c>
      <c r="F247" s="66">
        <v>12609</v>
      </c>
      <c r="G247" s="66">
        <v>12609</v>
      </c>
      <c r="H247" s="38"/>
      <c r="I247" s="38"/>
    </row>
    <row r="248" spans="2:9" ht="20.100000000000001" customHeight="1" x14ac:dyDescent="0.25">
      <c r="B248" s="95">
        <v>4231</v>
      </c>
      <c r="C248" s="96"/>
      <c r="D248" s="97"/>
      <c r="E248" s="59" t="s">
        <v>122</v>
      </c>
      <c r="F248" s="66">
        <v>12609</v>
      </c>
      <c r="G248" s="66">
        <v>12609</v>
      </c>
      <c r="H248" s="38"/>
      <c r="I248" s="38"/>
    </row>
    <row r="249" spans="2:9" ht="20.100000000000001" customHeight="1" x14ac:dyDescent="0.25">
      <c r="B249" s="127" t="s">
        <v>203</v>
      </c>
      <c r="C249" s="128"/>
      <c r="D249" s="129"/>
      <c r="E249" s="97" t="s">
        <v>124</v>
      </c>
      <c r="F249" s="55"/>
      <c r="G249" s="8"/>
      <c r="H249" s="8"/>
      <c r="I249" s="8"/>
    </row>
    <row r="250" spans="2:9" ht="20.100000000000001" customHeight="1" x14ac:dyDescent="0.25">
      <c r="B250" s="127" t="s">
        <v>218</v>
      </c>
      <c r="C250" s="128"/>
      <c r="D250" s="129"/>
      <c r="E250" s="97" t="s">
        <v>124</v>
      </c>
      <c r="F250" s="55"/>
      <c r="G250" s="8"/>
      <c r="H250" s="8"/>
      <c r="I250" s="8"/>
    </row>
    <row r="251" spans="2:9" ht="20.100000000000001" customHeight="1" x14ac:dyDescent="0.25">
      <c r="B251" s="95">
        <v>4</v>
      </c>
      <c r="C251" s="96"/>
      <c r="D251" s="97"/>
      <c r="E251" s="59" t="s">
        <v>199</v>
      </c>
      <c r="F251" s="38"/>
      <c r="G251" s="38"/>
      <c r="H251" s="38"/>
      <c r="I251" s="38"/>
    </row>
    <row r="252" spans="2:9" ht="21.75" customHeight="1" x14ac:dyDescent="0.25">
      <c r="B252" s="95">
        <v>4</v>
      </c>
      <c r="C252" s="96"/>
      <c r="D252" s="97"/>
      <c r="E252" s="59" t="s">
        <v>6</v>
      </c>
      <c r="F252" s="66">
        <v>2654</v>
      </c>
      <c r="G252" s="66">
        <v>2654</v>
      </c>
      <c r="H252" s="66"/>
      <c r="I252" s="38"/>
    </row>
    <row r="253" spans="2:9" ht="25.5" customHeight="1" x14ac:dyDescent="0.25">
      <c r="B253" s="95">
        <v>45</v>
      </c>
      <c r="C253" s="96"/>
      <c r="D253" s="97"/>
      <c r="E253" s="59" t="s">
        <v>123</v>
      </c>
      <c r="F253" s="66">
        <v>2654</v>
      </c>
      <c r="G253" s="66">
        <v>2654</v>
      </c>
      <c r="H253" s="38"/>
      <c r="I253" s="38"/>
    </row>
    <row r="254" spans="2:9" ht="20.100000000000001" customHeight="1" x14ac:dyDescent="0.25">
      <c r="B254" s="95">
        <v>453</v>
      </c>
      <c r="C254" s="96"/>
      <c r="D254" s="97"/>
      <c r="E254" s="59" t="s">
        <v>124</v>
      </c>
      <c r="F254" s="66">
        <v>2654</v>
      </c>
      <c r="G254" s="66">
        <v>2654</v>
      </c>
      <c r="H254" s="38"/>
      <c r="I254" s="38"/>
    </row>
    <row r="255" spans="2:9" ht="20.100000000000001" customHeight="1" x14ac:dyDescent="0.25">
      <c r="B255" s="95">
        <v>4531</v>
      </c>
      <c r="C255" s="96"/>
      <c r="D255" s="97"/>
      <c r="E255" s="59" t="s">
        <v>124</v>
      </c>
      <c r="F255" s="66">
        <v>2654</v>
      </c>
      <c r="G255" s="66">
        <v>2654</v>
      </c>
      <c r="H255" s="38"/>
      <c r="I255" s="38"/>
    </row>
    <row r="256" spans="2:9" ht="20.100000000000001" customHeight="1" x14ac:dyDescent="0.25">
      <c r="B256" s="92"/>
      <c r="C256" s="93"/>
      <c r="D256" s="94"/>
      <c r="E256" s="59"/>
      <c r="F256" s="38"/>
      <c r="G256" s="38"/>
      <c r="H256" s="38"/>
      <c r="I256" s="38"/>
    </row>
    <row r="257" spans="2:9" ht="27.75" customHeight="1" x14ac:dyDescent="0.25">
      <c r="B257" s="58"/>
      <c r="C257" s="58"/>
      <c r="D257" s="58"/>
      <c r="E257" s="58"/>
      <c r="F257" s="58"/>
      <c r="G257" s="58"/>
      <c r="H257" s="58"/>
      <c r="I257" s="58"/>
    </row>
    <row r="258" spans="2:9" ht="20.100000000000001" customHeight="1" x14ac:dyDescent="0.25">
      <c r="B258" s="58"/>
      <c r="C258" s="58"/>
      <c r="D258" s="58"/>
      <c r="E258" s="58"/>
      <c r="F258" s="58"/>
      <c r="G258" s="58"/>
      <c r="H258" s="58"/>
      <c r="I258" s="58"/>
    </row>
    <row r="259" spans="2:9" ht="20.100000000000001" customHeight="1" x14ac:dyDescent="0.25"/>
    <row r="260" spans="2:9" ht="20.100000000000001" customHeight="1" x14ac:dyDescent="0.25"/>
    <row r="261" spans="2:9" ht="20.100000000000001" customHeight="1" x14ac:dyDescent="0.25"/>
    <row r="262" spans="2:9" ht="20.100000000000001" customHeight="1" x14ac:dyDescent="0.25"/>
    <row r="263" spans="2:9" ht="20.100000000000001" customHeight="1" x14ac:dyDescent="0.25"/>
    <row r="264" spans="2:9" ht="20.100000000000001" customHeight="1" x14ac:dyDescent="0.25"/>
    <row r="265" spans="2:9" ht="20.100000000000001" customHeight="1" x14ac:dyDescent="0.25"/>
    <row r="266" spans="2:9" ht="20.100000000000001" customHeight="1" x14ac:dyDescent="0.25"/>
    <row r="267" spans="2:9" ht="20.100000000000001" customHeight="1" x14ac:dyDescent="0.25"/>
    <row r="268" spans="2:9" ht="20.100000000000001" customHeight="1" x14ac:dyDescent="0.25"/>
    <row r="269" spans="2:9" ht="20.100000000000001" customHeight="1" x14ac:dyDescent="0.25"/>
    <row r="270" spans="2:9" ht="20.100000000000001" customHeight="1" x14ac:dyDescent="0.25"/>
    <row r="271" spans="2:9" ht="20.100000000000001" customHeight="1" x14ac:dyDescent="0.25"/>
    <row r="272" spans="2:9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</sheetData>
  <mergeCells count="81">
    <mergeCell ref="B242:D242"/>
    <mergeCell ref="B243:D243"/>
    <mergeCell ref="B249:D249"/>
    <mergeCell ref="B250:D250"/>
    <mergeCell ref="B222:D222"/>
    <mergeCell ref="B228:D228"/>
    <mergeCell ref="B229:D229"/>
    <mergeCell ref="B235:D235"/>
    <mergeCell ref="B236:D236"/>
    <mergeCell ref="B207:D207"/>
    <mergeCell ref="B208:D208"/>
    <mergeCell ref="B214:D214"/>
    <mergeCell ref="B215:D215"/>
    <mergeCell ref="B221:D221"/>
    <mergeCell ref="B20:D20"/>
    <mergeCell ref="B15:D15"/>
    <mergeCell ref="B24:D24"/>
    <mergeCell ref="B21:D21"/>
    <mergeCell ref="B22:D22"/>
    <mergeCell ref="B23:D23"/>
    <mergeCell ref="B18:D18"/>
    <mergeCell ref="B19:D19"/>
    <mergeCell ref="B4:I4"/>
    <mergeCell ref="B6:E6"/>
    <mergeCell ref="B7:E7"/>
    <mergeCell ref="B2:I2"/>
    <mergeCell ref="B14:D14"/>
    <mergeCell ref="B8:D8"/>
    <mergeCell ref="B12:D12"/>
    <mergeCell ref="B13:D13"/>
    <mergeCell ref="B10:D10"/>
    <mergeCell ref="B9:D9"/>
    <mergeCell ref="B11:D11"/>
    <mergeCell ref="B28:D28"/>
    <mergeCell ref="B30:D30"/>
    <mergeCell ref="B39:D39"/>
    <mergeCell ref="B46:D46"/>
    <mergeCell ref="B53:D53"/>
    <mergeCell ref="B60:D60"/>
    <mergeCell ref="B67:D67"/>
    <mergeCell ref="B74:D74"/>
    <mergeCell ref="B81:D81"/>
    <mergeCell ref="B82:D82"/>
    <mergeCell ref="B83:D83"/>
    <mergeCell ref="B84:D84"/>
    <mergeCell ref="B85:D85"/>
    <mergeCell ref="B92:D92"/>
    <mergeCell ref="B93:D93"/>
    <mergeCell ref="B99:D99"/>
    <mergeCell ref="B100:D100"/>
    <mergeCell ref="B107:D107"/>
    <mergeCell ref="B108:D108"/>
    <mergeCell ref="B114:D114"/>
    <mergeCell ref="B115:D115"/>
    <mergeCell ref="B121:D121"/>
    <mergeCell ref="B122:D122"/>
    <mergeCell ref="B133:D133"/>
    <mergeCell ref="B134:D134"/>
    <mergeCell ref="B143:D143"/>
    <mergeCell ref="B144:D144"/>
    <mergeCell ref="B151:D151"/>
    <mergeCell ref="B152:D152"/>
    <mergeCell ref="B160:D160"/>
    <mergeCell ref="B161:D161"/>
    <mergeCell ref="B162:D162"/>
    <mergeCell ref="B163:D163"/>
    <mergeCell ref="B164:D164"/>
    <mergeCell ref="B170:D170"/>
    <mergeCell ref="B171:D171"/>
    <mergeCell ref="B172:D172"/>
    <mergeCell ref="B173:D173"/>
    <mergeCell ref="B174:D174"/>
    <mergeCell ref="B180:D180"/>
    <mergeCell ref="B192:D192"/>
    <mergeCell ref="B199:D199"/>
    <mergeCell ref="B200:D200"/>
    <mergeCell ref="B181:D181"/>
    <mergeCell ref="B182:D182"/>
    <mergeCell ref="B183:D183"/>
    <mergeCell ref="B184:D184"/>
    <mergeCell ref="B191:D191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stipe</cp:lastModifiedBy>
  <cp:lastPrinted>2023-08-22T10:35:46Z</cp:lastPrinted>
  <dcterms:created xsi:type="dcterms:W3CDTF">2022-08-12T12:51:27Z</dcterms:created>
  <dcterms:modified xsi:type="dcterms:W3CDTF">2023-08-25T10:12:11Z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